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martfreightcentre.sharepoint.com/SFC/4 ACTIVITIES/MS&amp;A/GLEC-programs/Sea Cargo Charter/2. Implementation/"/>
    </mc:Choice>
  </mc:AlternateContent>
  <xr:revisionPtr revIDLastSave="122" documentId="8_{DFD8E24D-F528-41EB-B8E0-61E62D38181C}" xr6:coauthVersionLast="47" xr6:coauthVersionMax="47" xr10:uidLastSave="{960AC5EE-7F75-4333-9423-1756FCB397F5}"/>
  <bookViews>
    <workbookView xWindow="28890" yWindow="90" windowWidth="28740" windowHeight="15405" xr2:uid="{00000000-000D-0000-FFFF-FFFF00000000}"/>
  </bookViews>
  <sheets>
    <sheet name="Input form" sheetId="1" r:id="rId1"/>
    <sheet name="Example - Single charterer" sheetId="5" r:id="rId2"/>
    <sheet name="Example - Parceling" sheetId="2" r:id="rId3"/>
    <sheet name="Output" sheetId="3" r:id="rId4"/>
  </sheets>
  <definedNames>
    <definedName name="_xlnm.Print_Area" localSheetId="2">'Example - Parceling'!$B$2:$J$91</definedName>
    <definedName name="_xlnm.Print_Area" localSheetId="1">'Example - Single charterer'!$B$2:$J$91</definedName>
    <definedName name="_xlnm.Print_Area" localSheetId="0">'Input form'!$B$2:$J$91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4YxE1LKzewsckJKGARPC7Jq2kBA=="/>
    </ext>
  </extLst>
</workbook>
</file>

<file path=xl/calcChain.xml><?xml version="1.0" encoding="utf-8"?>
<calcChain xmlns="http://schemas.openxmlformats.org/spreadsheetml/2006/main">
  <c r="AE2" i="3" l="1"/>
  <c r="AG2" i="3"/>
  <c r="AF2" i="3"/>
  <c r="N2" i="3"/>
  <c r="P2" i="3"/>
  <c r="O2" i="3"/>
  <c r="R54" i="5"/>
  <c r="R53" i="5"/>
  <c r="R52" i="5"/>
  <c r="R51" i="5"/>
  <c r="R50" i="5"/>
  <c r="R49" i="5"/>
  <c r="R30" i="5"/>
  <c r="R31" i="5"/>
  <c r="R32" i="5"/>
  <c r="R33" i="5"/>
  <c r="R34" i="5"/>
  <c r="R29" i="5"/>
  <c r="R50" i="2"/>
  <c r="R51" i="2"/>
  <c r="R52" i="2"/>
  <c r="R53" i="2"/>
  <c r="R54" i="2"/>
  <c r="R49" i="2"/>
  <c r="R30" i="2"/>
  <c r="R31" i="2"/>
  <c r="R32" i="2"/>
  <c r="R33" i="2"/>
  <c r="R34" i="2"/>
  <c r="R29" i="2"/>
  <c r="D29" i="2"/>
  <c r="D30" i="2"/>
  <c r="D31" i="2"/>
  <c r="D32" i="2"/>
  <c r="D33" i="2"/>
  <c r="D32" i="5"/>
  <c r="D31" i="5"/>
  <c r="D30" i="5"/>
  <c r="D29" i="5"/>
  <c r="R54" i="1"/>
  <c r="S54" i="1" s="1"/>
  <c r="R53" i="1"/>
  <c r="S53" i="1" s="1"/>
  <c r="R52" i="1"/>
  <c r="R51" i="1"/>
  <c r="R50" i="1"/>
  <c r="R49" i="1"/>
  <c r="R30" i="1"/>
  <c r="R31" i="1"/>
  <c r="R32" i="1"/>
  <c r="R33" i="1"/>
  <c r="S33" i="1" s="1"/>
  <c r="R34" i="1"/>
  <c r="R29" i="1"/>
  <c r="D34" i="1"/>
  <c r="D33" i="1"/>
  <c r="S34" i="1"/>
  <c r="D34" i="5"/>
  <c r="D33" i="5"/>
  <c r="S34" i="5"/>
  <c r="S33" i="5"/>
  <c r="S54" i="5"/>
  <c r="S53" i="5"/>
  <c r="N63" i="2"/>
  <c r="P63" i="2"/>
  <c r="Q63" i="2"/>
  <c r="R63" i="2"/>
  <c r="S63" i="2"/>
  <c r="N64" i="2"/>
  <c r="P64" i="2"/>
  <c r="Q64" i="2"/>
  <c r="R64" i="2"/>
  <c r="S64" i="2"/>
  <c r="N65" i="2"/>
  <c r="P65" i="2"/>
  <c r="Q65" i="2"/>
  <c r="R65" i="2"/>
  <c r="S65" i="2"/>
  <c r="N66" i="2"/>
  <c r="P66" i="2"/>
  <c r="Q66" i="2"/>
  <c r="R66" i="2"/>
  <c r="S66" i="2"/>
  <c r="N67" i="2"/>
  <c r="P67" i="2"/>
  <c r="Q67" i="2"/>
  <c r="R67" i="2"/>
  <c r="S67" i="2"/>
  <c r="N68" i="2"/>
  <c r="P68" i="2"/>
  <c r="Q68" i="2"/>
  <c r="R68" i="2"/>
  <c r="S68" i="2"/>
  <c r="N69" i="2"/>
  <c r="P69" i="2"/>
  <c r="Q69" i="2"/>
  <c r="R69" i="2"/>
  <c r="S69" i="2"/>
  <c r="N70" i="2"/>
  <c r="P70" i="2"/>
  <c r="Q70" i="2"/>
  <c r="R70" i="2"/>
  <c r="S70" i="2"/>
  <c r="N71" i="2"/>
  <c r="P71" i="2"/>
  <c r="Q71" i="2"/>
  <c r="R71" i="2"/>
  <c r="S71" i="2"/>
  <c r="N72" i="2"/>
  <c r="P72" i="2"/>
  <c r="Q72" i="2"/>
  <c r="R72" i="2"/>
  <c r="S72" i="2"/>
  <c r="N73" i="2"/>
  <c r="P73" i="2"/>
  <c r="Q73" i="2"/>
  <c r="R73" i="2"/>
  <c r="S73" i="2"/>
  <c r="N74" i="2"/>
  <c r="P74" i="2"/>
  <c r="Q74" i="2"/>
  <c r="R74" i="2"/>
  <c r="S74" i="2"/>
  <c r="N75" i="2"/>
  <c r="P75" i="2"/>
  <c r="Q75" i="2"/>
  <c r="R75" i="2"/>
  <c r="S75" i="2"/>
  <c r="N76" i="2"/>
  <c r="P76" i="2"/>
  <c r="Q76" i="2"/>
  <c r="R76" i="2"/>
  <c r="S76" i="2"/>
  <c r="N77" i="2"/>
  <c r="P77" i="2"/>
  <c r="Q77" i="2"/>
  <c r="R77" i="2"/>
  <c r="S77" i="2"/>
  <c r="D26" i="2"/>
  <c r="D24" i="2"/>
  <c r="D22" i="2"/>
  <c r="D21" i="2"/>
  <c r="D20" i="2"/>
  <c r="D19" i="2"/>
  <c r="D26" i="5"/>
  <c r="D24" i="5"/>
  <c r="D22" i="5"/>
  <c r="D21" i="5"/>
  <c r="D20" i="5"/>
  <c r="D19" i="5"/>
  <c r="N64" i="5"/>
  <c r="P64" i="5"/>
  <c r="Q64" i="5"/>
  <c r="R64" i="5"/>
  <c r="S64" i="5"/>
  <c r="N65" i="5"/>
  <c r="P65" i="5"/>
  <c r="Q65" i="5"/>
  <c r="R65" i="5"/>
  <c r="S65" i="5"/>
  <c r="N66" i="5"/>
  <c r="P66" i="5"/>
  <c r="Q66" i="5"/>
  <c r="R66" i="5"/>
  <c r="S66" i="5"/>
  <c r="N67" i="5"/>
  <c r="P67" i="5"/>
  <c r="Q67" i="5"/>
  <c r="R67" i="5"/>
  <c r="S67" i="5"/>
  <c r="N68" i="5"/>
  <c r="P68" i="5"/>
  <c r="Q68" i="5"/>
  <c r="R68" i="5"/>
  <c r="S68" i="5"/>
  <c r="N69" i="5"/>
  <c r="P69" i="5"/>
  <c r="Q69" i="5"/>
  <c r="R69" i="5"/>
  <c r="S69" i="5"/>
  <c r="N70" i="5"/>
  <c r="P70" i="5"/>
  <c r="Q70" i="5"/>
  <c r="R70" i="5"/>
  <c r="S70" i="5"/>
  <c r="N71" i="5"/>
  <c r="P71" i="5"/>
  <c r="Q71" i="5"/>
  <c r="R71" i="5"/>
  <c r="S71" i="5"/>
  <c r="N72" i="5"/>
  <c r="P72" i="5"/>
  <c r="Q72" i="5"/>
  <c r="R72" i="5"/>
  <c r="S72" i="5"/>
  <c r="N73" i="5"/>
  <c r="P73" i="5"/>
  <c r="Q73" i="5"/>
  <c r="R73" i="5"/>
  <c r="S73" i="5"/>
  <c r="N74" i="5"/>
  <c r="P74" i="5"/>
  <c r="Q74" i="5"/>
  <c r="R74" i="5"/>
  <c r="S74" i="5"/>
  <c r="N75" i="5"/>
  <c r="P75" i="5"/>
  <c r="Q75" i="5"/>
  <c r="R75" i="5"/>
  <c r="S75" i="5"/>
  <c r="N76" i="5"/>
  <c r="P76" i="5"/>
  <c r="Q76" i="5"/>
  <c r="R76" i="5"/>
  <c r="S76" i="5"/>
  <c r="N77" i="5"/>
  <c r="P77" i="5"/>
  <c r="Q77" i="5"/>
  <c r="R77" i="5"/>
  <c r="S77" i="5"/>
  <c r="H13" i="5"/>
  <c r="N65" i="1"/>
  <c r="P65" i="1"/>
  <c r="Q65" i="1"/>
  <c r="R65" i="1"/>
  <c r="S65" i="1"/>
  <c r="N66" i="1"/>
  <c r="P66" i="1"/>
  <c r="Q66" i="1"/>
  <c r="R66" i="1"/>
  <c r="S66" i="1"/>
  <c r="N67" i="1"/>
  <c r="P67" i="1"/>
  <c r="Q67" i="1"/>
  <c r="R67" i="1"/>
  <c r="S67" i="1"/>
  <c r="N68" i="1"/>
  <c r="P68" i="1"/>
  <c r="Q68" i="1"/>
  <c r="R68" i="1"/>
  <c r="S68" i="1"/>
  <c r="N69" i="1"/>
  <c r="P69" i="1"/>
  <c r="Q69" i="1"/>
  <c r="R69" i="1"/>
  <c r="S69" i="1"/>
  <c r="N70" i="1"/>
  <c r="P70" i="1"/>
  <c r="Q70" i="1"/>
  <c r="R70" i="1"/>
  <c r="S70" i="1"/>
  <c r="N71" i="1"/>
  <c r="P71" i="1"/>
  <c r="Q71" i="1"/>
  <c r="R71" i="1"/>
  <c r="S71" i="1"/>
  <c r="N72" i="1"/>
  <c r="P72" i="1"/>
  <c r="Q72" i="1"/>
  <c r="R72" i="1"/>
  <c r="S72" i="1"/>
  <c r="N73" i="1"/>
  <c r="P73" i="1"/>
  <c r="Q73" i="1"/>
  <c r="R73" i="1"/>
  <c r="S73" i="1"/>
  <c r="N74" i="1"/>
  <c r="P74" i="1"/>
  <c r="Q74" i="1"/>
  <c r="R74" i="1"/>
  <c r="S74" i="1"/>
  <c r="N75" i="1"/>
  <c r="P75" i="1"/>
  <c r="Q75" i="1"/>
  <c r="R75" i="1"/>
  <c r="S75" i="1"/>
  <c r="N76" i="1"/>
  <c r="P76" i="1"/>
  <c r="Q76" i="1"/>
  <c r="R76" i="1"/>
  <c r="S76" i="1"/>
  <c r="N77" i="1"/>
  <c r="P77" i="1"/>
  <c r="Q77" i="1"/>
  <c r="R77" i="1"/>
  <c r="S77" i="1"/>
  <c r="D27" i="1"/>
  <c r="D26" i="1"/>
  <c r="D24" i="1"/>
  <c r="D23" i="1"/>
  <c r="D19" i="1"/>
  <c r="H13" i="1"/>
  <c r="E39" i="2"/>
  <c r="E38" i="2"/>
  <c r="E39" i="5"/>
  <c r="E38" i="5"/>
  <c r="E39" i="1"/>
  <c r="E38" i="1"/>
  <c r="H13" i="2" l="1"/>
  <c r="G13" i="2"/>
  <c r="D13" i="2"/>
  <c r="L13" i="2" s="1"/>
  <c r="B13" i="2"/>
  <c r="E98" i="1"/>
  <c r="E99" i="1"/>
  <c r="E99" i="5" l="1"/>
  <c r="E98" i="5"/>
  <c r="S83" i="5"/>
  <c r="R83" i="5"/>
  <c r="Q83" i="5"/>
  <c r="P83" i="5"/>
  <c r="N83" i="5"/>
  <c r="S82" i="5"/>
  <c r="R82" i="5"/>
  <c r="Q82" i="5"/>
  <c r="P82" i="5"/>
  <c r="N82" i="5"/>
  <c r="S81" i="5"/>
  <c r="R81" i="5"/>
  <c r="Q81" i="5"/>
  <c r="P81" i="5"/>
  <c r="N81" i="5"/>
  <c r="S80" i="5"/>
  <c r="R80" i="5"/>
  <c r="Q80" i="5"/>
  <c r="P80" i="5"/>
  <c r="N80" i="5"/>
  <c r="S79" i="5"/>
  <c r="R79" i="5"/>
  <c r="Q79" i="5"/>
  <c r="P79" i="5"/>
  <c r="N79" i="5"/>
  <c r="S78" i="5"/>
  <c r="R78" i="5"/>
  <c r="Q78" i="5"/>
  <c r="P78" i="5"/>
  <c r="N78" i="5"/>
  <c r="S63" i="5"/>
  <c r="R63" i="5"/>
  <c r="Q63" i="5"/>
  <c r="P63" i="5"/>
  <c r="N63" i="5"/>
  <c r="S62" i="5"/>
  <c r="R62" i="5"/>
  <c r="Q62" i="5"/>
  <c r="P62" i="5"/>
  <c r="N62" i="5"/>
  <c r="S61" i="5"/>
  <c r="R61" i="5"/>
  <c r="Q61" i="5"/>
  <c r="P61" i="5"/>
  <c r="N61" i="5"/>
  <c r="S60" i="5"/>
  <c r="R60" i="5"/>
  <c r="Q60" i="5"/>
  <c r="P60" i="5"/>
  <c r="N60" i="5"/>
  <c r="S59" i="5"/>
  <c r="R59" i="5"/>
  <c r="Q59" i="5"/>
  <c r="P59" i="5"/>
  <c r="C59" i="5"/>
  <c r="N59" i="5" s="1"/>
  <c r="S58" i="5"/>
  <c r="R58" i="5"/>
  <c r="H58" i="5"/>
  <c r="G58" i="5"/>
  <c r="D54" i="5"/>
  <c r="D53" i="5"/>
  <c r="S52" i="5"/>
  <c r="D52" i="5"/>
  <c r="S51" i="5"/>
  <c r="D51" i="5"/>
  <c r="S50" i="5"/>
  <c r="D50" i="5"/>
  <c r="S49" i="5"/>
  <c r="D49" i="5"/>
  <c r="D45" i="5"/>
  <c r="L45" i="5" s="1"/>
  <c r="O44" i="5"/>
  <c r="D44" i="5" s="1"/>
  <c r="L44" i="5" s="1"/>
  <c r="N44" i="5"/>
  <c r="O43" i="5"/>
  <c r="N43" i="5"/>
  <c r="O42" i="5"/>
  <c r="N42" i="5"/>
  <c r="D41" i="5"/>
  <c r="L41" i="5" s="1"/>
  <c r="D40" i="5"/>
  <c r="L40" i="5" s="1"/>
  <c r="D39" i="5"/>
  <c r="L39" i="5" s="1"/>
  <c r="D38" i="5"/>
  <c r="L38" i="5" s="1"/>
  <c r="S32" i="5"/>
  <c r="S31" i="5"/>
  <c r="S30" i="5"/>
  <c r="S29" i="5"/>
  <c r="O27" i="5"/>
  <c r="L26" i="5"/>
  <c r="O25" i="5"/>
  <c r="N25" i="5"/>
  <c r="L24" i="5"/>
  <c r="R23" i="5"/>
  <c r="O23" i="5"/>
  <c r="L22" i="5"/>
  <c r="L21" i="5"/>
  <c r="L20" i="5"/>
  <c r="L19" i="5"/>
  <c r="D14" i="5"/>
  <c r="L14" i="5" s="1"/>
  <c r="G13" i="5"/>
  <c r="D13" i="5"/>
  <c r="L13" i="5" s="1"/>
  <c r="B13" i="5"/>
  <c r="H12" i="5"/>
  <c r="G12" i="5"/>
  <c r="D12" i="5"/>
  <c r="L12" i="5" s="1"/>
  <c r="D11" i="5"/>
  <c r="L11" i="5" s="1"/>
  <c r="D10" i="5"/>
  <c r="L10" i="5" s="1"/>
  <c r="D9" i="5"/>
  <c r="L9" i="5" s="1"/>
  <c r="O4" i="5"/>
  <c r="G23" i="5" s="1"/>
  <c r="G13" i="1"/>
  <c r="D13" i="1"/>
  <c r="L13" i="1" s="1"/>
  <c r="B13" i="1"/>
  <c r="E42" i="1"/>
  <c r="Z2" i="3" s="1"/>
  <c r="E43" i="1"/>
  <c r="AA2" i="3" s="1"/>
  <c r="E99" i="2"/>
  <c r="E98" i="2"/>
  <c r="AV2" i="3"/>
  <c r="AU2" i="3"/>
  <c r="AT2" i="3"/>
  <c r="AS2" i="3"/>
  <c r="AL2" i="3"/>
  <c r="AK2" i="3"/>
  <c r="AJ2" i="3"/>
  <c r="AI2" i="3"/>
  <c r="AH2" i="3"/>
  <c r="AD2" i="3"/>
  <c r="AC2" i="3"/>
  <c r="AB2" i="3"/>
  <c r="Y2" i="3"/>
  <c r="X2" i="3"/>
  <c r="W2" i="3"/>
  <c r="V2" i="3"/>
  <c r="U2" i="3"/>
  <c r="T2" i="3"/>
  <c r="S2" i="3"/>
  <c r="R2" i="3"/>
  <c r="Q2" i="3"/>
  <c r="M2" i="3"/>
  <c r="L2" i="3"/>
  <c r="K2" i="3"/>
  <c r="J2" i="3"/>
  <c r="I2" i="3"/>
  <c r="H2" i="3"/>
  <c r="G2" i="3"/>
  <c r="F2" i="3"/>
  <c r="E2" i="3"/>
  <c r="D2" i="3"/>
  <c r="C2" i="3"/>
  <c r="B2" i="3"/>
  <c r="A2" i="3"/>
  <c r="D27" i="5" l="1"/>
  <c r="L27" i="5" s="1"/>
  <c r="D23" i="5"/>
  <c r="L23" i="5" s="1"/>
  <c r="D25" i="5"/>
  <c r="L25" i="5" s="1"/>
  <c r="D43" i="5"/>
  <c r="L43" i="5" s="1"/>
  <c r="E95" i="5"/>
  <c r="E48" i="5"/>
  <c r="L48" i="5" s="1"/>
  <c r="T59" i="5"/>
  <c r="E57" i="5" s="1"/>
  <c r="E28" i="5"/>
  <c r="L28" i="5" s="1"/>
  <c r="E94" i="5"/>
  <c r="D42" i="5"/>
  <c r="L42" i="5" s="1"/>
  <c r="G42" i="5"/>
  <c r="G44" i="5"/>
  <c r="G25" i="5"/>
  <c r="O46" i="5"/>
  <c r="D46" i="5" s="1"/>
  <c r="L46" i="5" s="1"/>
  <c r="I60" i="2"/>
  <c r="D41" i="2"/>
  <c r="L41" i="2" s="1"/>
  <c r="D39" i="2"/>
  <c r="L39" i="2" s="1"/>
  <c r="L22" i="2"/>
  <c r="L20" i="2"/>
  <c r="D41" i="1"/>
  <c r="L41" i="1" s="1"/>
  <c r="D39" i="1"/>
  <c r="L39" i="1" s="1"/>
  <c r="D22" i="1"/>
  <c r="L22" i="1" s="1"/>
  <c r="D20" i="1"/>
  <c r="L20" i="1" s="1"/>
  <c r="N25" i="1"/>
  <c r="E96" i="5" l="1"/>
  <c r="E100" i="5" s="1"/>
  <c r="C57" i="5"/>
  <c r="H57" i="5"/>
  <c r="F57" i="5"/>
  <c r="G57" i="5"/>
  <c r="C59" i="1"/>
  <c r="N59" i="1" s="1"/>
  <c r="S83" i="2"/>
  <c r="R83" i="2"/>
  <c r="Q83" i="2"/>
  <c r="P83" i="2"/>
  <c r="N83" i="2"/>
  <c r="S82" i="2"/>
  <c r="R82" i="2"/>
  <c r="Q82" i="2"/>
  <c r="P82" i="2"/>
  <c r="N82" i="2"/>
  <c r="S81" i="2"/>
  <c r="R81" i="2"/>
  <c r="Q81" i="2"/>
  <c r="P81" i="2"/>
  <c r="N81" i="2"/>
  <c r="S80" i="2"/>
  <c r="R80" i="2"/>
  <c r="Q80" i="2"/>
  <c r="P80" i="2"/>
  <c r="N80" i="2"/>
  <c r="S79" i="2"/>
  <c r="R79" i="2"/>
  <c r="Q79" i="2"/>
  <c r="P79" i="2"/>
  <c r="N79" i="2"/>
  <c r="S78" i="2"/>
  <c r="R78" i="2"/>
  <c r="Q78" i="2"/>
  <c r="P78" i="2"/>
  <c r="N78" i="2"/>
  <c r="S62" i="2"/>
  <c r="R62" i="2"/>
  <c r="Q62" i="2"/>
  <c r="P62" i="2"/>
  <c r="N62" i="2"/>
  <c r="S61" i="2"/>
  <c r="R61" i="2"/>
  <c r="Q61" i="2"/>
  <c r="P61" i="2"/>
  <c r="N61" i="2"/>
  <c r="S60" i="2"/>
  <c r="R60" i="2"/>
  <c r="Q60" i="2"/>
  <c r="P60" i="2"/>
  <c r="N60" i="2"/>
  <c r="S59" i="2"/>
  <c r="R59" i="2"/>
  <c r="Q59" i="2"/>
  <c r="P59" i="2"/>
  <c r="C59" i="2"/>
  <c r="T59" i="2" s="1"/>
  <c r="S58" i="2"/>
  <c r="R58" i="2"/>
  <c r="H58" i="2"/>
  <c r="G58" i="2"/>
  <c r="S54" i="2"/>
  <c r="D54" i="2"/>
  <c r="S53" i="2"/>
  <c r="D53" i="2"/>
  <c r="S52" i="2"/>
  <c r="D52" i="2"/>
  <c r="S50" i="2"/>
  <c r="D50" i="2"/>
  <c r="S51" i="2"/>
  <c r="D51" i="2"/>
  <c r="S49" i="2"/>
  <c r="D49" i="2"/>
  <c r="O46" i="2"/>
  <c r="D46" i="2" s="1"/>
  <c r="L46" i="2" s="1"/>
  <c r="D45" i="2"/>
  <c r="L45" i="2" s="1"/>
  <c r="O44" i="2"/>
  <c r="D44" i="2" s="1"/>
  <c r="L44" i="2" s="1"/>
  <c r="N44" i="2"/>
  <c r="O43" i="2"/>
  <c r="N43" i="2"/>
  <c r="O42" i="2"/>
  <c r="N42" i="2"/>
  <c r="D40" i="2"/>
  <c r="L40" i="2" s="1"/>
  <c r="D38" i="2"/>
  <c r="L38" i="2" s="1"/>
  <c r="S34" i="2"/>
  <c r="D34" i="2"/>
  <c r="S33" i="2"/>
  <c r="S32" i="2"/>
  <c r="S30" i="2"/>
  <c r="S31" i="2"/>
  <c r="S29" i="2"/>
  <c r="O27" i="2"/>
  <c r="L26" i="2"/>
  <c r="O25" i="2"/>
  <c r="N25" i="2"/>
  <c r="L24" i="2"/>
  <c r="R23" i="2"/>
  <c r="O23" i="2"/>
  <c r="L21" i="2"/>
  <c r="L19" i="2"/>
  <c r="D14" i="2"/>
  <c r="L14" i="2" s="1"/>
  <c r="H12" i="2"/>
  <c r="G12" i="2"/>
  <c r="D12" i="2"/>
  <c r="L12" i="2" s="1"/>
  <c r="D11" i="2"/>
  <c r="L11" i="2" s="1"/>
  <c r="D10" i="2"/>
  <c r="L10" i="2" s="1"/>
  <c r="D9" i="2"/>
  <c r="L9" i="2" s="1"/>
  <c r="O4" i="2"/>
  <c r="G23" i="2" s="1"/>
  <c r="AQ2" i="3"/>
  <c r="AR2" i="3"/>
  <c r="S29" i="1"/>
  <c r="S30" i="1"/>
  <c r="S49" i="1"/>
  <c r="S51" i="1"/>
  <c r="S32" i="1"/>
  <c r="S31" i="1"/>
  <c r="S50" i="1"/>
  <c r="S52" i="1"/>
  <c r="R23" i="1"/>
  <c r="O4" i="1"/>
  <c r="G23" i="1" s="1"/>
  <c r="O46" i="1"/>
  <c r="O43" i="1"/>
  <c r="N43" i="1"/>
  <c r="O42" i="1"/>
  <c r="N42" i="1"/>
  <c r="P60" i="1"/>
  <c r="P61" i="1"/>
  <c r="P62" i="1"/>
  <c r="P63" i="1"/>
  <c r="P64" i="1"/>
  <c r="P78" i="1"/>
  <c r="P79" i="1"/>
  <c r="P80" i="1"/>
  <c r="P81" i="1"/>
  <c r="P82" i="1"/>
  <c r="P83" i="1"/>
  <c r="P59" i="1"/>
  <c r="N60" i="1"/>
  <c r="N61" i="1"/>
  <c r="N62" i="1"/>
  <c r="N63" i="1"/>
  <c r="N64" i="1"/>
  <c r="N78" i="1"/>
  <c r="N79" i="1"/>
  <c r="N80" i="1"/>
  <c r="N81" i="1"/>
  <c r="N82" i="1"/>
  <c r="N83" i="1"/>
  <c r="D27" i="2" l="1"/>
  <c r="L27" i="2" s="1"/>
  <c r="D25" i="2"/>
  <c r="L25" i="2" s="1"/>
  <c r="D23" i="2"/>
  <c r="L23" i="2" s="1"/>
  <c r="E97" i="5"/>
  <c r="L57" i="5"/>
  <c r="L87" i="5" s="1"/>
  <c r="D87" i="5" s="1"/>
  <c r="E87" i="5" s="1"/>
  <c r="E95" i="2"/>
  <c r="N59" i="2"/>
  <c r="C57" i="2" s="1"/>
  <c r="E94" i="2"/>
  <c r="D43" i="2"/>
  <c r="L43" i="2" s="1"/>
  <c r="E48" i="2"/>
  <c r="L48" i="2" s="1"/>
  <c r="E28" i="2"/>
  <c r="L28" i="2" s="1"/>
  <c r="G57" i="2"/>
  <c r="H57" i="2"/>
  <c r="D42" i="2"/>
  <c r="L42" i="2" s="1"/>
  <c r="G44" i="2"/>
  <c r="G42" i="2"/>
  <c r="G25" i="2"/>
  <c r="E57" i="2"/>
  <c r="F57" i="2"/>
  <c r="E94" i="1"/>
  <c r="AM2" i="3" s="1"/>
  <c r="E95" i="1"/>
  <c r="AN2" i="3" s="1"/>
  <c r="T59" i="1"/>
  <c r="C57" i="1" s="1"/>
  <c r="O27" i="1"/>
  <c r="G25" i="1"/>
  <c r="G44" i="1"/>
  <c r="G42" i="1"/>
  <c r="D42" i="1"/>
  <c r="D40" i="1"/>
  <c r="L40" i="1" s="1"/>
  <c r="D38" i="1"/>
  <c r="D21" i="1"/>
  <c r="L21" i="1" s="1"/>
  <c r="L19" i="1"/>
  <c r="E96" i="2" l="1"/>
  <c r="E97" i="2" s="1"/>
  <c r="L57" i="2"/>
  <c r="L87" i="2" s="1"/>
  <c r="D87" i="2" s="1"/>
  <c r="E87" i="2" s="1"/>
  <c r="E96" i="1"/>
  <c r="E57" i="1"/>
  <c r="G58" i="1"/>
  <c r="S60" i="1"/>
  <c r="S61" i="1"/>
  <c r="S62" i="1"/>
  <c r="S63" i="1"/>
  <c r="S64" i="1"/>
  <c r="S78" i="1"/>
  <c r="S79" i="1"/>
  <c r="S80" i="1"/>
  <c r="S81" i="1"/>
  <c r="S82" i="1"/>
  <c r="S83" i="1"/>
  <c r="S59" i="1"/>
  <c r="R60" i="1"/>
  <c r="R61" i="1"/>
  <c r="R62" i="1"/>
  <c r="R63" i="1"/>
  <c r="R64" i="1"/>
  <c r="R78" i="1"/>
  <c r="R79" i="1"/>
  <c r="R80" i="1"/>
  <c r="R81" i="1"/>
  <c r="R82" i="1"/>
  <c r="R83" i="1"/>
  <c r="R59" i="1"/>
  <c r="Q60" i="1"/>
  <c r="Q61" i="1"/>
  <c r="Q62" i="1"/>
  <c r="Q63" i="1"/>
  <c r="Q64" i="1"/>
  <c r="Q78" i="1"/>
  <c r="Q79" i="1"/>
  <c r="Q80" i="1"/>
  <c r="Q81" i="1"/>
  <c r="Q82" i="1"/>
  <c r="Q83" i="1"/>
  <c r="Q59" i="1"/>
  <c r="S58" i="1"/>
  <c r="R58" i="1"/>
  <c r="H58" i="1"/>
  <c r="G12" i="1"/>
  <c r="D46" i="1"/>
  <c r="L46" i="1" s="1"/>
  <c r="D45" i="1"/>
  <c r="L45" i="1" s="1"/>
  <c r="D43" i="1"/>
  <c r="L43" i="1" s="1"/>
  <c r="L38" i="1"/>
  <c r="D51" i="1"/>
  <c r="D49" i="1" s="1"/>
  <c r="D50" i="1"/>
  <c r="D52" i="1"/>
  <c r="D53" i="1"/>
  <c r="D54" i="1"/>
  <c r="D31" i="1"/>
  <c r="D30" i="1"/>
  <c r="D32" i="1"/>
  <c r="D29" i="1"/>
  <c r="L24" i="1"/>
  <c r="L26" i="1"/>
  <c r="E28" i="1" l="1"/>
  <c r="L28" i="1" s="1"/>
  <c r="E97" i="1"/>
  <c r="AP2" i="3" s="1"/>
  <c r="AO2" i="3"/>
  <c r="E100" i="2"/>
  <c r="E100" i="1"/>
  <c r="E48" i="1"/>
  <c r="L48" i="1" s="1"/>
  <c r="G57" i="1"/>
  <c r="H57" i="1"/>
  <c r="F57" i="1"/>
  <c r="D9" i="1"/>
  <c r="L9" i="1" s="1"/>
  <c r="D14" i="1"/>
  <c r="L14" i="1" s="1"/>
  <c r="D11" i="1"/>
  <c r="L11" i="1" s="1"/>
  <c r="D12" i="1"/>
  <c r="L12" i="1" s="1"/>
  <c r="H12" i="1"/>
  <c r="N44" i="1"/>
  <c r="D10" i="1"/>
  <c r="L10" i="1" s="1"/>
  <c r="L27" i="1"/>
  <c r="L57" i="1" l="1"/>
  <c r="O44" i="1"/>
  <c r="D44" i="1" s="1"/>
  <c r="L44" i="1" s="1"/>
  <c r="L42" i="1"/>
  <c r="O25" i="1"/>
  <c r="D25" i="1" l="1"/>
  <c r="L25" i="1" s="1"/>
  <c r="O23" i="1"/>
  <c r="L23" i="1" l="1"/>
  <c r="L87" i="1" s="1"/>
  <c r="D87" i="1" s="1"/>
  <c r="E8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2427132-6E92-416A-9F47-C583C8396AC1}" keepAlive="1" name="Query - FuelType" description="Connection to the 'FuelType' query in the workbook." type="5" refreshedVersion="0" background="1" saveData="1">
    <dbPr connection="Provider=Microsoft.Mashup.OleDb.1;Data Source=$Workbook$;Location=FuelType;Extended Properties=&quot;&quot;" command="SELECT * FROM [FuelType]"/>
  </connection>
</connections>
</file>

<file path=xl/sharedStrings.xml><?xml version="1.0" encoding="utf-8"?>
<sst xmlns="http://schemas.openxmlformats.org/spreadsheetml/2006/main" count="1007" uniqueCount="256">
  <si>
    <t>metric tonnes</t>
  </si>
  <si>
    <t>Other (select type)</t>
  </si>
  <si>
    <t>Yes (Confirmed)</t>
  </si>
  <si>
    <t>Bulk carrier</t>
  </si>
  <si>
    <t>Methanol</t>
  </si>
  <si>
    <t>Chemical tanker</t>
  </si>
  <si>
    <t>LPG Propane</t>
  </si>
  <si>
    <t>Oil tanker</t>
  </si>
  <si>
    <t>LPG Butane</t>
  </si>
  <si>
    <t>Min</t>
  </si>
  <si>
    <t>Max</t>
  </si>
  <si>
    <t>Other</t>
  </si>
  <si>
    <t>Ethanol</t>
  </si>
  <si>
    <t>Vessel and cargo data</t>
  </si>
  <si>
    <t>Units</t>
  </si>
  <si>
    <t>Guidance notes</t>
  </si>
  <si>
    <t>Biodiesel/Biogasoil</t>
  </si>
  <si>
    <t>Vessel Type</t>
  </si>
  <si>
    <t>select from the drop down list</t>
  </si>
  <si>
    <t>Vessel size</t>
  </si>
  <si>
    <t>where the charterer receiving this form provided a Voyage ID, please enter here (if known)</t>
  </si>
  <si>
    <t>Distance sailed</t>
  </si>
  <si>
    <t>nautical miles</t>
  </si>
  <si>
    <t>Fuel consumed</t>
  </si>
  <si>
    <r>
      <t xml:space="preserve">includes ISO 8217 Fuel </t>
    </r>
    <r>
      <rPr>
        <b/>
        <sz val="11"/>
        <color theme="1"/>
        <rFont val="Calibri"/>
        <family val="2"/>
      </rPr>
      <t>Grades RMA through RMD</t>
    </r>
  </si>
  <si>
    <r>
      <t xml:space="preserve">includes ISO 8217 Fuel </t>
    </r>
    <r>
      <rPr>
        <b/>
        <sz val="11"/>
        <color theme="1"/>
        <rFont val="Calibri"/>
        <family val="2"/>
      </rPr>
      <t>Grades DMX through DMB</t>
    </r>
  </si>
  <si>
    <t>if other fuel types consumed, select the type and enter the amount</t>
  </si>
  <si>
    <t>Distance sailed (nautical miles)</t>
  </si>
  <si>
    <t>Leg 1</t>
  </si>
  <si>
    <t>Leg 2</t>
  </si>
  <si>
    <t>Leg 3</t>
  </si>
  <si>
    <t>Leg 4</t>
  </si>
  <si>
    <t>Leg 5</t>
  </si>
  <si>
    <t>Leg 6</t>
  </si>
  <si>
    <t>Leg 7</t>
  </si>
  <si>
    <t>Summary</t>
  </si>
  <si>
    <t>name of person completing the form</t>
  </si>
  <si>
    <t>Contact email address</t>
  </si>
  <si>
    <t>to contact in case of errors or questions on the data</t>
  </si>
  <si>
    <t>Comments (if any)</t>
  </si>
  <si>
    <t>Liquefied gas tanker</t>
  </si>
  <si>
    <t xml:space="preserve">Please fill in all orange fields as accurately as possible.  </t>
  </si>
  <si>
    <t>More details are available at www.seacargocharter.org</t>
  </si>
  <si>
    <t>Time charter</t>
  </si>
  <si>
    <t xml:space="preserve">Voyage start date
</t>
  </si>
  <si>
    <t xml:space="preserve">Voyage start time
</t>
  </si>
  <si>
    <t xml:space="preserve">Voyage end date
</t>
  </si>
  <si>
    <t xml:space="preserve">Voyage end time 
</t>
  </si>
  <si>
    <t>Leg 10</t>
  </si>
  <si>
    <t>Leg 11</t>
  </si>
  <si>
    <t>Leg 12</t>
  </si>
  <si>
    <t>End Port</t>
  </si>
  <si>
    <t>IMO number</t>
  </si>
  <si>
    <t>Vessel type</t>
  </si>
  <si>
    <t>Vessel name</t>
  </si>
  <si>
    <t>Voyage type</t>
  </si>
  <si>
    <t>Charterer voyage ID</t>
  </si>
  <si>
    <t xml:space="preserve">Load port </t>
  </si>
  <si>
    <t>Actual</t>
  </si>
  <si>
    <t>Estimate</t>
  </si>
  <si>
    <t>MDO/MGO</t>
  </si>
  <si>
    <t>Fuel Type</t>
  </si>
  <si>
    <t>Precision</t>
  </si>
  <si>
    <t>Confirmation</t>
  </si>
  <si>
    <t>No</t>
  </si>
  <si>
    <t>Max knots</t>
  </si>
  <si>
    <t>LNG</t>
  </si>
  <si>
    <t>Start Port</t>
  </si>
  <si>
    <t>Mandatory field</t>
  </si>
  <si>
    <t>Validation warning</t>
  </si>
  <si>
    <t>Voyage Type</t>
  </si>
  <si>
    <t>Total laden distance sailed</t>
  </si>
  <si>
    <t>Previous discharge port</t>
  </si>
  <si>
    <t>Ballast start date</t>
  </si>
  <si>
    <t xml:space="preserve">Ballast start time </t>
  </si>
  <si>
    <t>Ballast end date</t>
  </si>
  <si>
    <t xml:space="preserve">Ballast end time 
</t>
  </si>
  <si>
    <t>enter unique 7 digit IMO number</t>
  </si>
  <si>
    <t>actual distance over ground sailed from the previous discharge port to the (first) load port</t>
  </si>
  <si>
    <t>actual distance over ground sailed from the (first) load port to the last discharge port</t>
  </si>
  <si>
    <t>Overall status</t>
  </si>
  <si>
    <t>The information provided above is complete, 
and accurate to the best of my knowledge</t>
  </si>
  <si>
    <t>current name of the vessel</t>
  </si>
  <si>
    <r>
      <t xml:space="preserve">Laden leg(s) - from </t>
    </r>
    <r>
      <rPr>
        <b/>
        <u/>
        <sz val="14"/>
        <color theme="0"/>
        <rFont val="Calibri"/>
        <family val="2"/>
      </rPr>
      <t>arrival (first) load port</t>
    </r>
    <r>
      <rPr>
        <b/>
        <sz val="14"/>
        <color theme="0"/>
        <rFont val="Calibri"/>
        <family val="2"/>
      </rPr>
      <t xml:space="preserve"> to </t>
    </r>
    <r>
      <rPr>
        <b/>
        <u/>
        <sz val="14"/>
        <color theme="0"/>
        <rFont val="Calibri"/>
        <family val="2"/>
      </rPr>
      <t>departure (final) discharge port</t>
    </r>
  </si>
  <si>
    <r>
      <t xml:space="preserve">Data Collection Template - </t>
    </r>
    <r>
      <rPr>
        <b/>
        <u/>
        <sz val="18"/>
        <color rgb="FFFBB040"/>
        <rFont val="Calibri"/>
        <family val="2"/>
      </rPr>
      <t>Single Charterer and General Parceling</t>
    </r>
  </si>
  <si>
    <t>…</t>
  </si>
  <si>
    <t>Limits used in field validation</t>
  </si>
  <si>
    <t>Validation</t>
  </si>
  <si>
    <t>Fuel cons. - optional (metric tonnes)</t>
  </si>
  <si>
    <t>Cargo and distance</t>
  </si>
  <si>
    <t>Voyage charter, single load/discharge port</t>
  </si>
  <si>
    <t>Voyage charter, multiple load/discharge</t>
  </si>
  <si>
    <t>Parceling (multiple charterers)</t>
  </si>
  <si>
    <t>hh:mm GMT</t>
  </si>
  <si>
    <t>Date format:</t>
  </si>
  <si>
    <t>Maximum
legs filled</t>
  </si>
  <si>
    <t>CO2 emissions</t>
  </si>
  <si>
    <t>Total transport work</t>
  </si>
  <si>
    <t>Preliminary results (based on input above)</t>
  </si>
  <si>
    <t>Notes/comments</t>
  </si>
  <si>
    <t>Mtnm</t>
  </si>
  <si>
    <t>MGO/MDO</t>
  </si>
  <si>
    <t>ISO 8217 Grades DMX through DMB</t>
  </si>
  <si>
    <t>Light Fuel Oil (LFO)</t>
  </si>
  <si>
    <t>ISO 8217 Grades RMA through RMD</t>
  </si>
  <si>
    <t>Heavy Fuel Oil (HFO)</t>
  </si>
  <si>
    <t>Liquefied Petroleum Gas (LPG)</t>
  </si>
  <si>
    <t>Propane</t>
  </si>
  <si>
    <t>Butane</t>
  </si>
  <si>
    <t>Liquefied Natural Gas (LNG)</t>
  </si>
  <si>
    <t>Bio-methanol</t>
  </si>
  <si>
    <t>e-methanol</t>
  </si>
  <si>
    <t>e-gasoil</t>
  </si>
  <si>
    <t>Hydrogen (from natural gas)</t>
  </si>
  <si>
    <t>n/a</t>
  </si>
  <si>
    <t>e-Hydrogen</t>
  </si>
  <si>
    <t>Ammonia (from natural gas)</t>
  </si>
  <si>
    <t>e-Ammonia</t>
  </si>
  <si>
    <t>Electricity</t>
  </si>
  <si>
    <r>
      <rPr>
        <b/>
        <sz val="11"/>
        <color rgb="FFF1F9F8"/>
        <rFont val="Calibri"/>
        <family val="2"/>
        <scheme val="minor"/>
      </rPr>
      <t>Reported Fuel</t>
    </r>
  </si>
  <si>
    <r>
      <rPr>
        <b/>
        <sz val="11"/>
        <color rgb="FFF1F9F8"/>
        <rFont val="Calibri"/>
        <family val="2"/>
        <scheme val="minor"/>
      </rPr>
      <t>Reference</t>
    </r>
  </si>
  <si>
    <r>
      <rPr>
        <b/>
        <sz val="11"/>
        <color rgb="FFF1F9F8"/>
        <rFont val="Calibri"/>
        <family val="2"/>
        <scheme val="minor"/>
      </rPr>
      <t>Matched fuel</t>
    </r>
  </si>
  <si>
    <r>
      <rPr>
        <b/>
        <sz val="11"/>
        <color rgb="FF003D58"/>
        <rFont val="Calibri"/>
        <family val="2"/>
        <scheme val="minor"/>
      </rPr>
      <t>Conventional Fuels</t>
    </r>
  </si>
  <si>
    <r>
      <rPr>
        <b/>
        <sz val="11"/>
        <color rgb="FF003D58"/>
        <rFont val="Calibri"/>
        <family val="2"/>
        <scheme val="minor"/>
      </rPr>
      <t>Alternative Fuels</t>
    </r>
  </si>
  <si>
    <t>Name of fuel in form</t>
  </si>
  <si>
    <t>Carbon factor</t>
  </si>
  <si>
    <t>Of which for this charterer</t>
  </si>
  <si>
    <t>Carbon factors used in calculation above</t>
  </si>
  <si>
    <t>Sum of the two lines below. Insufficient input given above if showing #N/A</t>
  </si>
  <si>
    <t>Ballast leg emissions, calculated using fuel amounts given above, multiplied with SCC carbon intensity factors</t>
  </si>
  <si>
    <t>Laden leg(s) emissions, calculated using fuel amounts given above, multiplied with SCC carbon intensity factors</t>
  </si>
  <si>
    <t>Product of "Distance sailed" and "Quantity carried" given under "Cargo and distance"</t>
  </si>
  <si>
    <t>Product of "Distance sailed" and "Quantity carried for this charterer" given under "Cargo and distance"</t>
  </si>
  <si>
    <t>Firstname Lastname</t>
  </si>
  <si>
    <t>name@domain.com</t>
  </si>
  <si>
    <r>
      <t xml:space="preserve">This form collects the data required by the Sea Cargo Charter for the situations where a cargo is transported for a </t>
    </r>
    <r>
      <rPr>
        <b/>
        <u/>
        <sz val="11"/>
        <color rgb="FF004563"/>
        <rFont val="Calibri"/>
        <family val="2"/>
      </rPr>
      <t>single charterer</t>
    </r>
    <r>
      <rPr>
        <b/>
        <sz val="11"/>
        <color rgb="FF004563"/>
        <rFont val="Calibri"/>
        <family val="2"/>
      </rPr>
      <t xml:space="preserve">, whether for a single laden leg or when there are multiple load ports and/or discharge ports, 
and/or where </t>
    </r>
    <r>
      <rPr>
        <b/>
        <u/>
        <sz val="11"/>
        <color rgb="FF004563"/>
        <rFont val="Calibri"/>
        <family val="2"/>
      </rPr>
      <t>multiple charterers</t>
    </r>
    <r>
      <rPr>
        <b/>
        <sz val="11"/>
        <color rgb="FF004563"/>
        <rFont val="Calibri"/>
        <family val="2"/>
      </rPr>
      <t xml:space="preserve"> have cargo interests.
A separate Data Collection Template is also available for 'Chemical parcelling' operations.</t>
    </r>
  </si>
  <si>
    <t>Leg 8</t>
  </si>
  <si>
    <t>Leg 9</t>
  </si>
  <si>
    <r>
      <t xml:space="preserve"> - For each laden leg please enter start port, end port, the distance sailed and the cargo quantity carried for that leg.  
 - </t>
    </r>
    <r>
      <rPr>
        <b/>
        <sz val="11"/>
        <color theme="1"/>
        <rFont val="Calibri"/>
        <family val="2"/>
      </rPr>
      <t>Enter data for all legs from "empty" to "empty": i.e., from first load port after ballast up to final discharge port when the ship is in empty/ballast condition again.</t>
    </r>
    <r>
      <rPr>
        <sz val="11"/>
        <color theme="1"/>
        <rFont val="Calibri"/>
        <family val="2"/>
      </rPr>
      <t xml:space="preserve">
 - Only fill in the legs where necessary (e.g., if only 1 leg, leave the rest blank).
 - Where cargo was carried for multiple customers, please enter the cargo quantity belonging to the charterer that will receive this form
 - For LNG carriers enter the mass of cargo at end of each leg (i.e., mass of cargo at start of leg, minus BOG consumed)</t>
    </r>
  </si>
  <si>
    <t>please select "Yes" to acknowledge the statement</t>
  </si>
  <si>
    <t>for any additional laden legs</t>
  </si>
  <si>
    <t>ID BAH</t>
  </si>
  <si>
    <t>ZA RCB</t>
  </si>
  <si>
    <t>MZ MPM</t>
  </si>
  <si>
    <t>Voyage charter, multiple load/discharge ports</t>
  </si>
  <si>
    <t>Ballast distance sailed</t>
  </si>
  <si>
    <t>Ballast LFO</t>
  </si>
  <si>
    <t>Ballast MDO/MGO</t>
  </si>
  <si>
    <t>Ballast LNG</t>
  </si>
  <si>
    <t>Ballast other fuel 1 type</t>
  </si>
  <si>
    <t>Ballast other fuel 1 amount</t>
  </si>
  <si>
    <t>Ballast other fuel 2 type</t>
  </si>
  <si>
    <t>Ballast other fuel 2 amont</t>
  </si>
  <si>
    <t>Ballast end time</t>
  </si>
  <si>
    <t>Ballast start time</t>
  </si>
  <si>
    <t>Voyage start date</t>
  </si>
  <si>
    <t>Voyage start time</t>
  </si>
  <si>
    <t>Voyage end date</t>
  </si>
  <si>
    <t xml:space="preserve">Voyage end time </t>
  </si>
  <si>
    <t>Voyage end time</t>
  </si>
  <si>
    <t>Laden LFO</t>
  </si>
  <si>
    <t>Laden MDO/MGO</t>
  </si>
  <si>
    <t>Laden LNG</t>
  </si>
  <si>
    <t>Laden other fuel 1 type</t>
  </si>
  <si>
    <t>Laden other fuel 1 amount</t>
  </si>
  <si>
    <t>Laden other fuel 2 type</t>
  </si>
  <si>
    <t>Laden other fuel 2 amont</t>
  </si>
  <si>
    <t>Contact name</t>
  </si>
  <si>
    <t>Transport work for this charterer</t>
  </si>
  <si>
    <t>First load port</t>
  </si>
  <si>
    <t>Final discharge port</t>
  </si>
  <si>
    <t>Confirmed</t>
  </si>
  <si>
    <t>Comments</t>
  </si>
  <si>
    <t>This is only an example</t>
  </si>
  <si>
    <t>if only one laden leg, same as above</t>
  </si>
  <si>
    <t>Example vessel</t>
  </si>
  <si>
    <t>UN/LOCODE of port where this ballast leg finished</t>
  </si>
  <si>
    <t>UN/LOCODE</t>
  </si>
  <si>
    <t>name of port where cargo was first loaded for this voyage</t>
  </si>
  <si>
    <t>name of port where cargo was last discharged for this voyage</t>
  </si>
  <si>
    <t>Leg start port</t>
  </si>
  <si>
    <t xml:space="preserve">Leg end port </t>
  </si>
  <si>
    <t>UN/LOCODE of port where cargo was first loaded for this voyage</t>
  </si>
  <si>
    <t>UN/LOCODE of port where cargo was last discharged for this voyage</t>
  </si>
  <si>
    <t>First load port name</t>
  </si>
  <si>
    <t>First load port UNLOCODE</t>
  </si>
  <si>
    <t>Final discharge port name</t>
  </si>
  <si>
    <t>Final discharge port UNLOCODE</t>
  </si>
  <si>
    <t>Previous discharge port name</t>
  </si>
  <si>
    <t>Previous discharge port UNLOCODE</t>
  </si>
  <si>
    <t>Using same proportion as this charterer's share of total transport work (calculated using the two lines below)</t>
  </si>
  <si>
    <t>Leg end port</t>
  </si>
  <si>
    <t>Maputo</t>
  </si>
  <si>
    <t>Richards Bay</t>
  </si>
  <si>
    <t>Bahudopi</t>
  </si>
  <si>
    <t>Durban</t>
  </si>
  <si>
    <t>Bahupodi</t>
  </si>
  <si>
    <r>
      <t xml:space="preserve">Preceding ballast leg - from </t>
    </r>
    <r>
      <rPr>
        <b/>
        <u/>
        <sz val="14"/>
        <color theme="0"/>
        <rFont val="Calibri"/>
        <family val="2"/>
      </rPr>
      <t>departure last previous discharge port</t>
    </r>
    <r>
      <rPr>
        <b/>
        <sz val="14"/>
        <color theme="0"/>
        <rFont val="Calibri"/>
        <family val="2"/>
      </rPr>
      <t xml:space="preserve"> to </t>
    </r>
    <r>
      <rPr>
        <b/>
        <u/>
        <sz val="14"/>
        <color theme="0"/>
        <rFont val="Calibri"/>
        <family val="2"/>
      </rPr>
      <t>arrival (first) load por</t>
    </r>
    <r>
      <rPr>
        <b/>
        <sz val="14"/>
        <color theme="0"/>
        <rFont val="Calibri"/>
        <family val="2"/>
      </rPr>
      <t>t</t>
    </r>
  </si>
  <si>
    <t>NB: must be included even if vessel is delivered APS (ask head owner)</t>
  </si>
  <si>
    <t>UN/LOCODE of port where this ballast leg commenced</t>
  </si>
  <si>
    <t>Example voyage - Single charterer</t>
  </si>
  <si>
    <t>Example voyage - Parceling</t>
  </si>
  <si>
    <t>Ballast HFO</t>
  </si>
  <si>
    <t>Laden HFO</t>
  </si>
  <si>
    <t>LFO (incl. VLSFO ≤80 visc.)</t>
  </si>
  <si>
    <r>
      <rPr>
        <b/>
        <u/>
        <sz val="11"/>
        <color theme="1"/>
        <rFont val="Calibri"/>
        <family val="2"/>
      </rPr>
      <t xml:space="preserve">arrival at (first) berth in (first) load port
</t>
    </r>
    <r>
      <rPr>
        <sz val="11"/>
        <color theme="1"/>
        <rFont val="Calibri"/>
        <family val="2"/>
      </rPr>
      <t>(arrival defined as</t>
    </r>
    <r>
      <rPr>
        <b/>
        <sz val="11"/>
        <color theme="1"/>
        <rFont val="Calibri"/>
        <family val="2"/>
      </rPr>
      <t xml:space="preserve"> berthed/all fast</t>
    </r>
    <r>
      <rPr>
        <sz val="11"/>
        <color theme="1"/>
        <rFont val="Calibri"/>
        <family val="2"/>
      </rPr>
      <t xml:space="preserve"> at first berth of a port call)</t>
    </r>
  </si>
  <si>
    <r>
      <rPr>
        <b/>
        <u/>
        <sz val="11"/>
        <color theme="1"/>
        <rFont val="Calibri"/>
        <family val="2"/>
      </rPr>
      <t xml:space="preserve">departure from (final) berth in last previous discharge port
</t>
    </r>
    <r>
      <rPr>
        <sz val="11"/>
        <color theme="1"/>
        <rFont val="Calibri"/>
        <family val="2"/>
      </rPr>
      <t xml:space="preserve">(departure defined as </t>
    </r>
    <r>
      <rPr>
        <b/>
        <sz val="11"/>
        <color theme="1"/>
        <rFont val="Calibri"/>
        <family val="2"/>
      </rPr>
      <t>all cast off/all clear</t>
    </r>
    <r>
      <rPr>
        <sz val="11"/>
        <color theme="1"/>
        <rFont val="Calibri"/>
        <family val="2"/>
      </rPr>
      <t xml:space="preserve"> from final berth of a port call)</t>
    </r>
  </si>
  <si>
    <r>
      <rPr>
        <b/>
        <u/>
        <sz val="11"/>
        <color theme="1"/>
        <rFont val="Calibri"/>
        <family val="2"/>
      </rPr>
      <t xml:space="preserve">arrival at (first) berth in (first) load port
</t>
    </r>
    <r>
      <rPr>
        <sz val="11"/>
        <color theme="1"/>
        <rFont val="Calibri"/>
        <family val="2"/>
      </rPr>
      <t xml:space="preserve">(arrival defined as </t>
    </r>
    <r>
      <rPr>
        <b/>
        <sz val="11"/>
        <color theme="1"/>
        <rFont val="Calibri"/>
        <family val="2"/>
      </rPr>
      <t xml:space="preserve">berthed/all fast </t>
    </r>
    <r>
      <rPr>
        <sz val="11"/>
        <color theme="1"/>
        <rFont val="Calibri"/>
        <family val="2"/>
      </rPr>
      <t>at first berth of a port call)</t>
    </r>
  </si>
  <si>
    <r>
      <rPr>
        <b/>
        <u/>
        <sz val="11"/>
        <color theme="1"/>
        <rFont val="Calibri"/>
        <family val="2"/>
      </rPr>
      <t xml:space="preserve">departure from (final) berth in (final) discharge port
</t>
    </r>
    <r>
      <rPr>
        <sz val="11"/>
        <color theme="1"/>
        <rFont val="Calibri"/>
        <family val="2"/>
      </rPr>
      <t xml:space="preserve">(departure defined as </t>
    </r>
    <r>
      <rPr>
        <b/>
        <sz val="11"/>
        <color theme="1"/>
        <rFont val="Calibri"/>
        <family val="2"/>
      </rPr>
      <t>all cast off/all clear</t>
    </r>
    <r>
      <rPr>
        <sz val="11"/>
        <color theme="1"/>
        <rFont val="Calibri"/>
        <family val="2"/>
      </rPr>
      <t xml:space="preserve"> from final berth of a port call)</t>
    </r>
  </si>
  <si>
    <t>Liquefied gas tanker (LNG)</t>
  </si>
  <si>
    <t>Liquefied gas tanker (LPG)</t>
  </si>
  <si>
    <r>
      <t xml:space="preserve">name of port where this ballast leg commenced; </t>
    </r>
    <r>
      <rPr>
        <b/>
        <sz val="11"/>
        <color theme="1"/>
        <rFont val="Calibri"/>
        <family val="2"/>
      </rPr>
      <t>if no ballast leg enter "N/A"</t>
    </r>
  </si>
  <si>
    <t>Leg 13</t>
  </si>
  <si>
    <t>Leg 14</t>
  </si>
  <si>
    <t>Leg 15</t>
  </si>
  <si>
    <t>Leg 16</t>
  </si>
  <si>
    <t>Leg 17</t>
  </si>
  <si>
    <t>Leg 18</t>
  </si>
  <si>
    <t>Leg 19</t>
  </si>
  <si>
    <t>Leg 20</t>
  </si>
  <si>
    <t>Leg 21</t>
  </si>
  <si>
    <t>Leg 22</t>
  </si>
  <si>
    <t>Leg 23</t>
  </si>
  <si>
    <t>Leg 24</t>
  </si>
  <si>
    <t>Leg 25</t>
  </si>
  <si>
    <r>
      <t xml:space="preserve">name of port where this ballast leg finished </t>
    </r>
    <r>
      <rPr>
        <b/>
        <sz val="11"/>
        <color theme="1"/>
        <rFont val="Calibri"/>
        <family val="2"/>
      </rPr>
      <t>(or first load port if no ballast leg)</t>
    </r>
  </si>
  <si>
    <r>
      <t>WTW Carbon factor (tCO</t>
    </r>
    <r>
      <rPr>
        <b/>
        <vertAlign val="subscript"/>
        <sz val="11"/>
        <color rgb="FFF1F9F8"/>
        <rFont val="Calibri"/>
        <family val="2"/>
        <scheme val="minor"/>
      </rPr>
      <t>2</t>
    </r>
    <r>
      <rPr>
        <b/>
        <sz val="11"/>
        <color rgb="FFF1F9F8"/>
        <rFont val="Calibri"/>
        <family val="2"/>
        <scheme val="minor"/>
      </rPr>
      <t>e/tfuel)</t>
    </r>
  </si>
  <si>
    <r>
      <t>TTW Carbon factor (tCO</t>
    </r>
    <r>
      <rPr>
        <b/>
        <vertAlign val="subscript"/>
        <sz val="11"/>
        <color rgb="FFF1F9F8"/>
        <rFont val="Calibri"/>
        <family val="2"/>
        <scheme val="minor"/>
      </rPr>
      <t>2</t>
    </r>
    <r>
      <rPr>
        <b/>
        <sz val="11"/>
        <color rgb="FFF1F9F8"/>
        <rFont val="Calibri"/>
        <family val="2"/>
        <scheme val="minor"/>
      </rPr>
      <t>e/tfuel)</t>
    </r>
  </si>
  <si>
    <t>ISO 8217 Grades RME through RMK, &gt;0.5% S</t>
  </si>
  <si>
    <t>Heavy Fuel Oil (VLSFO)</t>
  </si>
  <si>
    <t>ISO 8217 Grades RME through RMK &lt;0.5% S</t>
  </si>
  <si>
    <t>HFO (VLSFO &gt;80 visc.)</t>
  </si>
  <si>
    <t>LBSI engine</t>
  </si>
  <si>
    <t>black liquor (GREET)</t>
  </si>
  <si>
    <t>Biomethanol</t>
  </si>
  <si>
    <t>GREET</t>
  </si>
  <si>
    <t>Bio-gasoil (HVO)</t>
  </si>
  <si>
    <t>IFEU et al</t>
  </si>
  <si>
    <t>bio-LNG</t>
  </si>
  <si>
    <r>
      <t xml:space="preserve">includes ISO 8217 Fuel </t>
    </r>
    <r>
      <rPr>
        <b/>
        <sz val="11"/>
        <color theme="1"/>
        <rFont val="Calibri"/>
        <family val="2"/>
      </rPr>
      <t>Grades RME through RMK, &gt;0.5% S</t>
    </r>
  </si>
  <si>
    <t>enter LNG consumed in metric tonnes; LBSI engine</t>
  </si>
  <si>
    <r>
      <t>Ballast leg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</t>
    </r>
  </si>
  <si>
    <r>
      <t>Laden leg(s)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</si>
  <si>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intensity (EEOI)</t>
    </r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</si>
  <si>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</si>
  <si>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</si>
  <si>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e/tnm</t>
    </r>
  </si>
  <si>
    <r>
      <t>"CO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emissions" divided by "Total transport work"</t>
    </r>
  </si>
  <si>
    <t>Ballast CO2e emissions</t>
  </si>
  <si>
    <t>Laden CO2e emissions</t>
  </si>
  <si>
    <t>Total CO2e emissions</t>
  </si>
  <si>
    <t>CO2e emissions for this charterer</t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</si>
  <si>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 emissions</t>
    </r>
  </si>
  <si>
    <t>Version 3.2, March 2024</t>
  </si>
  <si>
    <t>HFO (incl. VLSFO &gt;80 visc.)</t>
  </si>
  <si>
    <r>
      <t xml:space="preserve">enter </t>
    </r>
    <r>
      <rPr>
        <b/>
        <u/>
        <sz val="11"/>
        <color theme="1"/>
        <rFont val="Calibri"/>
        <family val="2"/>
      </rPr>
      <t>TOTAL</t>
    </r>
    <r>
      <rPr>
        <b/>
        <sz val="11"/>
        <color theme="1"/>
        <rFont val="Calibri"/>
        <family val="2"/>
      </rPr>
      <t xml:space="preserve"> consumptions between the start and end times entered above.  
</t>
    </r>
    <r>
      <rPr>
        <sz val="11"/>
        <color theme="1"/>
        <rFont val="Calibri"/>
        <family val="2"/>
      </rPr>
      <t>This includes at sea, in port, anchored, drifting etc.
The fuels listed correspond to the list of default fuels listed in Table 8.1 of Appendix 4 of the Sea Cargo Charter Technical Guidance. More details are available at www.seacargocharter.org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</si>
</sst>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-F400]h:mm:ss\ AM/PM"/>
    <numFmt numFmtId="165" formatCode="_-* #,##0.0_-;\-* #,##0.0_-;_-* &quot;-&quot;??_-;_-@_-"/>
    <numFmt numFmtId="166" formatCode="_-* #,##0_-;\-* #,##0_-;_-* &quot;-&quot;??_-;_-@_-"/>
    <numFmt numFmtId="167" formatCode="h:mm;@"/>
    <numFmt numFmtId="168" formatCode="#,##0.000"/>
    <numFmt numFmtId="169" formatCode="_-* #,##0.000_-;\-* #,##0.000_-;_-* &quot;-&quot;??_-;_-@_-"/>
    <numFmt numFmtId="170" formatCode="hh:mm;@"/>
    <numFmt numFmtId="171" formatCode="0.0"/>
  </numFmts>
  <fonts count="5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BB040"/>
      <name val="Calibri"/>
      <family val="2"/>
    </font>
    <font>
      <sz val="11"/>
      <name val="Arial"/>
      <family val="2"/>
    </font>
    <font>
      <b/>
      <sz val="11"/>
      <color rgb="FF004563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0"/>
      <name val="Arial"/>
      <family val="2"/>
    </font>
    <font>
      <i/>
      <sz val="11"/>
      <color rgb="FF004563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</font>
    <font>
      <b/>
      <u/>
      <sz val="18"/>
      <color rgb="FFFBB040"/>
      <name val="Calibri"/>
      <family val="2"/>
    </font>
    <font>
      <b/>
      <u/>
      <sz val="11"/>
      <color rgb="FF004563"/>
      <name val="Calibri"/>
      <family val="2"/>
    </font>
    <font>
      <b/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  <font>
      <b/>
      <sz val="11"/>
      <color theme="1" tint="0.499984740745262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1F9F8"/>
      <name val="Calibri"/>
      <family val="2"/>
      <scheme val="minor"/>
    </font>
    <font>
      <b/>
      <sz val="11"/>
      <color rgb="FF003D5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2"/>
      <color rgb="FFFBC263"/>
      <name val="Calibri"/>
      <family val="2"/>
    </font>
    <font>
      <b/>
      <vertAlign val="subscript"/>
      <sz val="11"/>
      <color rgb="FFF1F9F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4563"/>
        <bgColor rgb="FF004563"/>
      </patternFill>
    </fill>
    <fill>
      <patternFill patternType="solid">
        <fgColor rgb="FFFEE9CA"/>
        <bgColor rgb="FFFEE9CA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EE9CA"/>
        <bgColor indexed="64"/>
      </patternFill>
    </fill>
    <fill>
      <patternFill patternType="solid">
        <fgColor theme="0"/>
        <bgColor rgb="FFFEE9CA"/>
      </patternFill>
    </fill>
    <fill>
      <patternFill patternType="solid">
        <fgColor theme="1" tint="0.499984740745262"/>
        <bgColor rgb="FF004563"/>
      </patternFill>
    </fill>
    <fill>
      <patternFill patternType="solid">
        <fgColor rgb="FFDAEEEA"/>
      </patternFill>
    </fill>
    <fill>
      <patternFill patternType="solid">
        <fgColor rgb="FF003D58"/>
      </patternFill>
    </fill>
    <fill>
      <patternFill patternType="solid">
        <fgColor rgb="FFFBC263"/>
      </patternFill>
    </fill>
    <fill>
      <patternFill patternType="solid">
        <fgColor rgb="FFFFFFFF"/>
      </patternFill>
    </fill>
    <fill>
      <patternFill patternType="solid">
        <fgColor rgb="FF9FBFE5"/>
      </patternFill>
    </fill>
    <fill>
      <patternFill patternType="solid">
        <fgColor rgb="FFFBC26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 style="medium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6795556505021"/>
      </left>
      <right style="thin">
        <color theme="2" tint="-0.14996795556505021"/>
      </right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rgb="FF000000"/>
      </left>
      <right/>
      <top/>
      <bottom style="thin">
        <color rgb="FF004563"/>
      </bottom>
      <diagonal/>
    </border>
    <border>
      <left/>
      <right/>
      <top/>
      <bottom style="thin">
        <color rgb="FF004563"/>
      </bottom>
      <diagonal/>
    </border>
    <border>
      <left/>
      <right style="medium">
        <color rgb="FF000000"/>
      </right>
      <top/>
      <bottom style="thin">
        <color rgb="FF004563"/>
      </bottom>
      <diagonal/>
    </border>
    <border>
      <left style="medium">
        <color rgb="FF000000"/>
      </left>
      <right/>
      <top/>
      <bottom style="thin">
        <color theme="0" tint="-0.14996795556505021"/>
      </bottom>
      <diagonal/>
    </border>
    <border>
      <left/>
      <right style="medium">
        <color rgb="FF000000"/>
      </right>
      <top/>
      <bottom style="thin">
        <color theme="0" tint="-0.14996795556505021"/>
      </bottom>
      <diagonal/>
    </border>
    <border>
      <left style="medium">
        <color rgb="FF000000"/>
      </left>
      <right/>
      <top style="thin">
        <color rgb="FF004563"/>
      </top>
      <bottom style="thin">
        <color theme="0" tint="-0.14996795556505021"/>
      </bottom>
      <diagonal/>
    </border>
    <border>
      <left/>
      <right/>
      <top style="thin">
        <color rgb="FF004563"/>
      </top>
      <bottom style="thin">
        <color theme="0" tint="-0.14996795556505021"/>
      </bottom>
      <diagonal/>
    </border>
    <border>
      <left/>
      <right style="medium">
        <color rgb="FF000000"/>
      </right>
      <top style="thin">
        <color rgb="FF004563"/>
      </top>
      <bottom style="thin">
        <color theme="0" tint="-0.14996795556505021"/>
      </bottom>
      <diagonal/>
    </border>
    <border>
      <left/>
      <right style="medium">
        <color rgb="FF000000"/>
      </right>
      <top style="thin">
        <color theme="2" tint="-0.14993743705557422"/>
      </top>
      <bottom style="thin">
        <color theme="2" tint="-0.14996795556505021"/>
      </bottom>
      <diagonal/>
    </border>
    <border>
      <left/>
      <right style="medium">
        <color rgb="FF000000"/>
      </right>
      <top style="thin">
        <color theme="2" tint="-0.14996795556505021"/>
      </top>
      <bottom style="thin">
        <color theme="2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rgb="FF00000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rgb="FF004563"/>
      </top>
      <bottom style="thin">
        <color theme="2" tint="-0.14996795556505021"/>
      </bottom>
      <diagonal/>
    </border>
    <border>
      <left/>
      <right/>
      <top style="thin">
        <color rgb="FF004563"/>
      </top>
      <bottom style="thin">
        <color theme="2" tint="-0.14996795556505021"/>
      </bottom>
      <diagonal/>
    </border>
    <border>
      <left/>
      <right/>
      <top style="thin">
        <color rgb="FF004563"/>
      </top>
      <bottom style="thin">
        <color theme="2" tint="-0.14993743705557422"/>
      </bottom>
      <diagonal/>
    </border>
    <border>
      <left/>
      <right style="medium">
        <color auto="1"/>
      </right>
      <top style="thin">
        <color rgb="FF004563"/>
      </top>
      <bottom style="thin">
        <color theme="2" tint="-0.14993743705557422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thin">
        <color theme="2" tint="-0.14993743705557422"/>
      </top>
      <bottom style="thin">
        <color theme="2" tint="-0.14996795556505021"/>
      </bottom>
      <diagonal/>
    </border>
    <border>
      <left style="medium">
        <color rgb="FF000000"/>
      </left>
      <right/>
      <top style="thin">
        <color theme="2" tint="-0.14996795556505021"/>
      </top>
      <bottom style="medium">
        <color rgb="FF000000"/>
      </bottom>
      <diagonal/>
    </border>
    <border>
      <left/>
      <right/>
      <top style="thin">
        <color theme="2" tint="-0.14996795556505021"/>
      </top>
      <bottom style="medium">
        <color rgb="FF000000"/>
      </bottom>
      <diagonal/>
    </border>
    <border>
      <left/>
      <right style="medium">
        <color rgb="FF000000"/>
      </right>
      <top style="thin">
        <color theme="2" tint="-0.14996795556505021"/>
      </top>
      <bottom style="medium">
        <color rgb="FF000000"/>
      </bottom>
      <diagonal/>
    </border>
    <border>
      <left style="medium">
        <color rgb="FF000000"/>
      </left>
      <right/>
      <top style="thin">
        <color theme="2" tint="-0.14996795556505021"/>
      </top>
      <bottom style="thin">
        <color theme="0" tint="-0.14996795556505021"/>
      </bottom>
      <diagonal/>
    </border>
    <border>
      <left/>
      <right/>
      <top style="thin">
        <color theme="2" tint="-0.14996795556505021"/>
      </top>
      <bottom style="thin">
        <color theme="0" tint="-0.14996795556505021"/>
      </bottom>
      <diagonal/>
    </border>
    <border>
      <left style="medium">
        <color rgb="FF000000"/>
      </left>
      <right/>
      <top style="thin">
        <color theme="0" tint="-0.14996795556505021"/>
      </top>
      <bottom style="thin">
        <color theme="2" tint="-0.14996795556505021"/>
      </bottom>
      <diagonal/>
    </border>
    <border>
      <left/>
      <right/>
      <top style="thin">
        <color theme="0" tint="-0.14996795556505021"/>
      </top>
      <bottom style="thin">
        <color theme="2" tint="-0.14996795556505021"/>
      </bottom>
      <diagonal/>
    </border>
    <border>
      <left style="thin">
        <color theme="0" tint="-0.14996795556505021"/>
      </left>
      <right/>
      <top style="thin">
        <color rgb="FF004563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004563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2" tint="-0.14993743705557422"/>
      </top>
      <bottom style="thin">
        <color theme="0" tint="-0.14996795556505021"/>
      </bottom>
      <diagonal/>
    </border>
    <border>
      <left/>
      <right style="thin">
        <color theme="2" tint="-0.14990691854609822"/>
      </right>
      <top style="thin">
        <color theme="2" tint="-0.14993743705557422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2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0.14990691854609822"/>
      </left>
      <right/>
      <top style="thin">
        <color theme="0" tint="-0.14996795556505021"/>
      </top>
      <bottom style="thin">
        <color theme="2" tint="-0.14996795556505021"/>
      </bottom>
      <diagonal/>
    </border>
    <border>
      <left/>
      <right style="thin">
        <color theme="2" tint="-0.14990691854609822"/>
      </right>
      <top style="thin">
        <color theme="0" tint="-0.14996795556505021"/>
      </top>
      <bottom style="thin">
        <color theme="2" tint="-0.14996795556505021"/>
      </bottom>
      <diagonal/>
    </border>
    <border>
      <left style="thin">
        <color theme="2" tint="-0.14993743705557422"/>
      </left>
      <right/>
      <top style="thin">
        <color theme="2" tint="-0.1499679555650502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4563"/>
      </bottom>
      <diagonal/>
    </border>
    <border>
      <left/>
      <right/>
      <top style="medium">
        <color rgb="FF000000"/>
      </top>
      <bottom style="thin">
        <color rgb="FF004563"/>
      </bottom>
      <diagonal/>
    </border>
    <border>
      <left/>
      <right style="medium">
        <color rgb="FF000000"/>
      </right>
      <top style="medium">
        <color rgb="FF000000"/>
      </top>
      <bottom style="thin">
        <color rgb="FF004563"/>
      </bottom>
      <diagonal/>
    </border>
    <border>
      <left style="medium">
        <color rgb="FF000000"/>
      </left>
      <right/>
      <top style="thin">
        <color theme="0" tint="-0.14996795556505021"/>
      </top>
      <bottom style="medium">
        <color rgb="FF000000"/>
      </bottom>
      <diagonal/>
    </border>
    <border>
      <left/>
      <right/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29" fillId="0" borderId="0" applyFont="0" applyFill="0" applyBorder="0" applyAlignment="0" applyProtection="0"/>
  </cellStyleXfs>
  <cellXfs count="307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0" xfId="0" applyFont="1"/>
    <xf numFmtId="0" fontId="10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/>
    <xf numFmtId="0" fontId="10" fillId="0" borderId="8" xfId="0" applyFont="1" applyBorder="1" applyAlignment="1">
      <alignment wrapText="1"/>
    </xf>
    <xf numFmtId="0" fontId="22" fillId="0" borderId="0" xfId="0" applyFont="1" applyAlignment="1">
      <alignment horizontal="center" vertical="top"/>
    </xf>
    <xf numFmtId="0" fontId="10" fillId="0" borderId="6" xfId="0" applyFont="1" applyBorder="1" applyAlignment="1">
      <alignment wrapText="1"/>
    </xf>
    <xf numFmtId="0" fontId="22" fillId="0" borderId="0" xfId="0" applyFont="1" applyAlignment="1">
      <alignment vertical="top"/>
    </xf>
    <xf numFmtId="0" fontId="26" fillId="0" borderId="0" xfId="0" applyFont="1"/>
    <xf numFmtId="0" fontId="22" fillId="0" borderId="0" xfId="0" applyFont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0" fillId="0" borderId="11" xfId="0" applyBorder="1"/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6" xfId="0" applyBorder="1"/>
    <xf numFmtId="0" fontId="10" fillId="0" borderId="7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0" fillId="0" borderId="23" xfId="0" applyBorder="1"/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 indent="1"/>
    </xf>
    <xf numFmtId="0" fontId="10" fillId="0" borderId="10" xfId="0" applyFont="1" applyBorder="1" applyAlignment="1">
      <alignment horizontal="left" vertical="top" indent="1"/>
    </xf>
    <xf numFmtId="0" fontId="17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2" fillId="0" borderId="11" xfId="0" applyFont="1" applyBorder="1"/>
    <xf numFmtId="0" fontId="12" fillId="0" borderId="12" xfId="0" applyFont="1" applyBorder="1"/>
    <xf numFmtId="0" fontId="10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2" fillId="0" borderId="6" xfId="0" applyFont="1" applyBorder="1"/>
    <xf numFmtId="0" fontId="12" fillId="0" borderId="7" xfId="0" applyFont="1" applyBorder="1"/>
    <xf numFmtId="0" fontId="10" fillId="0" borderId="12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28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4" fillId="2" borderId="17" xfId="0" applyFont="1" applyFill="1" applyBorder="1" applyAlignment="1">
      <alignment wrapText="1"/>
    </xf>
    <xf numFmtId="0" fontId="14" fillId="2" borderId="18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0" fontId="15" fillId="2" borderId="18" xfId="0" applyFont="1" applyFill="1" applyBorder="1"/>
    <xf numFmtId="0" fontId="15" fillId="2" borderId="19" xfId="0" applyFont="1" applyFill="1" applyBorder="1"/>
    <xf numFmtId="0" fontId="14" fillId="2" borderId="17" xfId="0" applyFont="1" applyFill="1" applyBorder="1"/>
    <xf numFmtId="0" fontId="17" fillId="0" borderId="31" xfId="0" applyFont="1" applyBorder="1" applyAlignment="1">
      <alignment wrapText="1"/>
    </xf>
    <xf numFmtId="0" fontId="17" fillId="0" borderId="28" xfId="0" applyFont="1" applyBorder="1" applyAlignment="1">
      <alignment vertical="top"/>
    </xf>
    <xf numFmtId="0" fontId="17" fillId="0" borderId="29" xfId="0" applyFont="1" applyBorder="1" applyAlignment="1">
      <alignment vertical="top"/>
    </xf>
    <xf numFmtId="0" fontId="12" fillId="0" borderId="29" xfId="0" applyFont="1" applyBorder="1"/>
    <xf numFmtId="0" fontId="17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32" fillId="0" borderId="35" xfId="0" applyFont="1" applyBorder="1"/>
    <xf numFmtId="0" fontId="8" fillId="0" borderId="38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/>
    <xf numFmtId="0" fontId="8" fillId="0" borderId="37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6" xfId="0" applyFont="1" applyBorder="1"/>
    <xf numFmtId="0" fontId="26" fillId="0" borderId="39" xfId="0" applyFont="1" applyBorder="1" applyAlignment="1">
      <alignment horizontal="left" vertical="top"/>
    </xf>
    <xf numFmtId="0" fontId="26" fillId="0" borderId="40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33" fillId="0" borderId="0" xfId="0" applyFont="1" applyAlignment="1">
      <alignment horizontal="left" vertical="top"/>
    </xf>
    <xf numFmtId="0" fontId="33" fillId="0" borderId="6" xfId="0" applyFont="1" applyBorder="1" applyAlignment="1">
      <alignment wrapText="1"/>
    </xf>
    <xf numFmtId="0" fontId="22" fillId="0" borderId="8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0" fillId="3" borderId="31" xfId="0" applyFont="1" applyFill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>
      <alignment horizontal="left" vertical="top"/>
    </xf>
    <xf numFmtId="0" fontId="26" fillId="0" borderId="4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 wrapText="1"/>
    </xf>
    <xf numFmtId="0" fontId="30" fillId="0" borderId="33" xfId="0" applyFont="1" applyBorder="1"/>
    <xf numFmtId="0" fontId="31" fillId="0" borderId="34" xfId="0" applyFont="1" applyBorder="1"/>
    <xf numFmtId="0" fontId="8" fillId="0" borderId="23" xfId="0" applyFont="1" applyBorder="1" applyAlignment="1">
      <alignment wrapText="1"/>
    </xf>
    <xf numFmtId="0" fontId="31" fillId="0" borderId="35" xfId="0" applyFont="1" applyBorder="1"/>
    <xf numFmtId="0" fontId="31" fillId="0" borderId="36" xfId="0" applyFont="1" applyBorder="1"/>
    <xf numFmtId="0" fontId="16" fillId="0" borderId="0" xfId="0" applyFont="1"/>
    <xf numFmtId="0" fontId="10" fillId="0" borderId="50" xfId="0" applyFont="1" applyBorder="1" applyAlignment="1">
      <alignment vertical="top" wrapText="1"/>
    </xf>
    <xf numFmtId="0" fontId="10" fillId="0" borderId="50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wrapText="1"/>
    </xf>
    <xf numFmtId="0" fontId="17" fillId="0" borderId="51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6" fillId="0" borderId="0" xfId="0" applyFont="1"/>
    <xf numFmtId="0" fontId="39" fillId="0" borderId="0" xfId="0" applyFont="1"/>
    <xf numFmtId="0" fontId="36" fillId="0" borderId="13" xfId="0" applyFont="1" applyBorder="1"/>
    <xf numFmtId="0" fontId="38" fillId="0" borderId="13" xfId="0" applyFont="1" applyBorder="1"/>
    <xf numFmtId="0" fontId="38" fillId="0" borderId="6" xfId="0" applyFont="1" applyBorder="1"/>
    <xf numFmtId="0" fontId="36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166" fontId="38" fillId="0" borderId="13" xfId="3" applyNumberFormat="1" applyFont="1" applyBorder="1"/>
    <xf numFmtId="14" fontId="38" fillId="0" borderId="13" xfId="0" applyNumberFormat="1" applyFont="1" applyBorder="1" applyAlignment="1">
      <alignment vertical="top" wrapText="1"/>
    </xf>
    <xf numFmtId="164" fontId="38" fillId="0" borderId="13" xfId="0" applyNumberFormat="1" applyFont="1" applyBorder="1" applyAlignment="1">
      <alignment vertical="top" wrapText="1"/>
    </xf>
    <xf numFmtId="0" fontId="36" fillId="0" borderId="6" xfId="0" applyFont="1" applyBorder="1"/>
    <xf numFmtId="0" fontId="38" fillId="0" borderId="0" xfId="0" applyFont="1"/>
    <xf numFmtId="0" fontId="38" fillId="0" borderId="15" xfId="0" applyFont="1" applyBorder="1" applyAlignment="1">
      <alignment vertical="top" wrapText="1"/>
    </xf>
    <xf numFmtId="0" fontId="38" fillId="0" borderId="15" xfId="0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31" fillId="0" borderId="11" xfId="2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0" borderId="16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top" wrapText="1"/>
    </xf>
    <xf numFmtId="0" fontId="40" fillId="0" borderId="0" xfId="0" applyFont="1"/>
    <xf numFmtId="0" fontId="14" fillId="7" borderId="59" xfId="0" applyFont="1" applyFill="1" applyBorder="1"/>
    <xf numFmtId="0" fontId="14" fillId="7" borderId="60" xfId="0" applyFont="1" applyFill="1" applyBorder="1" applyAlignment="1">
      <alignment wrapText="1"/>
    </xf>
    <xf numFmtId="0" fontId="15" fillId="7" borderId="60" xfId="0" applyFont="1" applyFill="1" applyBorder="1" applyAlignment="1">
      <alignment wrapText="1"/>
    </xf>
    <xf numFmtId="0" fontId="15" fillId="7" borderId="60" xfId="0" applyFont="1" applyFill="1" applyBorder="1"/>
    <xf numFmtId="0" fontId="15" fillId="7" borderId="61" xfId="0" applyFont="1" applyFill="1" applyBorder="1"/>
    <xf numFmtId="0" fontId="30" fillId="9" borderId="66" xfId="0" applyFont="1" applyFill="1" applyBorder="1" applyAlignment="1">
      <alignment horizontal="center" vertical="top" wrapText="1"/>
    </xf>
    <xf numFmtId="0" fontId="31" fillId="11" borderId="6" xfId="0" applyFont="1" applyFill="1" applyBorder="1" applyAlignment="1">
      <alignment horizontal="left" vertical="top" wrapText="1"/>
    </xf>
    <xf numFmtId="0" fontId="31" fillId="11" borderId="6" xfId="0" applyFont="1" applyFill="1" applyBorder="1" applyAlignment="1">
      <alignment horizontal="center" vertical="top" wrapText="1"/>
    </xf>
    <xf numFmtId="0" fontId="31" fillId="10" borderId="67" xfId="0" applyFont="1" applyFill="1" applyBorder="1" applyAlignment="1">
      <alignment horizontal="left" vertical="top" wrapText="1"/>
    </xf>
    <xf numFmtId="0" fontId="31" fillId="10" borderId="6" xfId="0" applyFont="1" applyFill="1" applyBorder="1" applyAlignment="1">
      <alignment horizontal="center" vertical="top" wrapText="1"/>
    </xf>
    <xf numFmtId="0" fontId="31" fillId="12" borderId="67" xfId="0" applyFont="1" applyFill="1" applyBorder="1" applyAlignment="1">
      <alignment horizontal="left" vertical="top" wrapText="1"/>
    </xf>
    <xf numFmtId="0" fontId="31" fillId="12" borderId="6" xfId="0" applyFont="1" applyFill="1" applyBorder="1" applyAlignment="1">
      <alignment horizontal="center" vertical="top" wrapText="1"/>
    </xf>
    <xf numFmtId="0" fontId="31" fillId="12" borderId="68" xfId="0" applyFont="1" applyFill="1" applyBorder="1" applyAlignment="1">
      <alignment horizontal="left" vertical="top" wrapText="1"/>
    </xf>
    <xf numFmtId="0" fontId="31" fillId="12" borderId="69" xfId="0" applyFont="1" applyFill="1" applyBorder="1" applyAlignment="1">
      <alignment horizontal="center" vertical="top" wrapText="1"/>
    </xf>
    <xf numFmtId="0" fontId="31" fillId="12" borderId="71" xfId="0" applyFont="1" applyFill="1" applyBorder="1" applyAlignment="1">
      <alignment horizontal="left" vertical="top" wrapText="1"/>
    </xf>
    <xf numFmtId="0" fontId="31" fillId="12" borderId="72" xfId="0" applyFont="1" applyFill="1" applyBorder="1" applyAlignment="1">
      <alignment horizontal="center" vertical="top" wrapText="1"/>
    </xf>
    <xf numFmtId="0" fontId="31" fillId="12" borderId="73" xfId="0" applyFont="1" applyFill="1" applyBorder="1" applyAlignment="1">
      <alignment horizontal="center" vertical="top" wrapText="1"/>
    </xf>
    <xf numFmtId="168" fontId="45" fillId="11" borderId="6" xfId="0" applyNumberFormat="1" applyFont="1" applyFill="1" applyBorder="1" applyAlignment="1">
      <alignment horizontal="center" vertical="top" shrinkToFit="1"/>
    </xf>
    <xf numFmtId="168" fontId="45" fillId="10" borderId="65" xfId="0" applyNumberFormat="1" applyFont="1" applyFill="1" applyBorder="1" applyAlignment="1">
      <alignment horizontal="center" vertical="top" shrinkToFit="1"/>
    </xf>
    <xf numFmtId="168" fontId="45" fillId="12" borderId="65" xfId="0" applyNumberFormat="1" applyFont="1" applyFill="1" applyBorder="1" applyAlignment="1">
      <alignment horizontal="center" vertical="top" shrinkToFit="1"/>
    </xf>
    <xf numFmtId="168" fontId="45" fillId="12" borderId="70" xfId="0" applyNumberFormat="1" applyFont="1" applyFill="1" applyBorder="1" applyAlignment="1">
      <alignment horizontal="center" vertical="top" shrinkToFit="1"/>
    </xf>
    <xf numFmtId="168" fontId="31" fillId="11" borderId="6" xfId="0" applyNumberFormat="1" applyFont="1" applyFill="1" applyBorder="1" applyAlignment="1">
      <alignment horizontal="center" vertical="top" wrapText="1"/>
    </xf>
    <xf numFmtId="0" fontId="31" fillId="0" borderId="67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center" vertical="top" wrapText="1"/>
    </xf>
    <xf numFmtId="168" fontId="45" fillId="0" borderId="65" xfId="0" applyNumberFormat="1" applyFont="1" applyBorder="1" applyAlignment="1">
      <alignment horizontal="center" vertical="top" shrinkToFit="1"/>
    </xf>
    <xf numFmtId="0" fontId="31" fillId="13" borderId="67" xfId="0" applyFont="1" applyFill="1" applyBorder="1" applyAlignment="1">
      <alignment horizontal="left" vertical="top" wrapText="1"/>
    </xf>
    <xf numFmtId="0" fontId="31" fillId="13" borderId="6" xfId="0" applyFont="1" applyFill="1" applyBorder="1" applyAlignment="1">
      <alignment horizontal="left" vertical="top" wrapText="1"/>
    </xf>
    <xf numFmtId="0" fontId="31" fillId="13" borderId="6" xfId="0" applyFont="1" applyFill="1" applyBorder="1" applyAlignment="1">
      <alignment horizontal="center" vertical="top" wrapText="1"/>
    </xf>
    <xf numFmtId="168" fontId="45" fillId="13" borderId="6" xfId="0" applyNumberFormat="1" applyFont="1" applyFill="1" applyBorder="1" applyAlignment="1">
      <alignment horizontal="center" vertical="top" shrinkToFit="1"/>
    </xf>
    <xf numFmtId="0" fontId="10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69" fontId="38" fillId="0" borderId="13" xfId="3" applyNumberFormat="1" applyFont="1" applyBorder="1"/>
    <xf numFmtId="0" fontId="17" fillId="0" borderId="0" xfId="0" applyFont="1"/>
    <xf numFmtId="0" fontId="7" fillId="0" borderId="10" xfId="0" applyFont="1" applyBorder="1" applyAlignment="1">
      <alignment horizontal="left" vertical="top" indent="1"/>
    </xf>
    <xf numFmtId="0" fontId="26" fillId="0" borderId="11" xfId="0" applyFont="1" applyBorder="1" applyAlignment="1">
      <alignment horizontal="left" vertical="top"/>
    </xf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6" fontId="7" fillId="0" borderId="11" xfId="0" applyNumberFormat="1" applyFont="1" applyBorder="1" applyAlignment="1">
      <alignment horizontal="right" vertical="top" indent="1"/>
    </xf>
    <xf numFmtId="0" fontId="26" fillId="14" borderId="10" xfId="0" applyFont="1" applyFill="1" applyBorder="1" applyAlignment="1">
      <alignment horizontal="left" vertical="top"/>
    </xf>
    <xf numFmtId="0" fontId="26" fillId="14" borderId="11" xfId="0" applyFont="1" applyFill="1" applyBorder="1" applyAlignment="1">
      <alignment horizontal="left" vertical="top"/>
    </xf>
    <xf numFmtId="0" fontId="7" fillId="14" borderId="11" xfId="0" applyFont="1" applyFill="1" applyBorder="1" applyAlignment="1">
      <alignment vertical="top"/>
    </xf>
    <xf numFmtId="0" fontId="7" fillId="14" borderId="11" xfId="0" applyFont="1" applyFill="1" applyBorder="1" applyAlignment="1">
      <alignment vertical="center"/>
    </xf>
    <xf numFmtId="0" fontId="7" fillId="14" borderId="12" xfId="0" applyFont="1" applyFill="1" applyBorder="1" applyAlignment="1">
      <alignment vertical="center"/>
    </xf>
    <xf numFmtId="0" fontId="26" fillId="0" borderId="29" xfId="0" applyFont="1" applyBorder="1" applyAlignment="1">
      <alignment horizontal="left" vertical="top"/>
    </xf>
    <xf numFmtId="165" fontId="7" fillId="0" borderId="11" xfId="0" applyNumberFormat="1" applyFont="1" applyBorder="1" applyAlignment="1">
      <alignment horizontal="right" vertical="top"/>
    </xf>
    <xf numFmtId="0" fontId="7" fillId="0" borderId="29" xfId="0" applyFont="1" applyBorder="1" applyAlignment="1">
      <alignment horizontal="left" vertical="top"/>
    </xf>
    <xf numFmtId="0" fontId="7" fillId="0" borderId="29" xfId="0" applyFont="1" applyBorder="1" applyAlignment="1">
      <alignment vertical="top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6" fillId="14" borderId="62" xfId="0" applyFont="1" applyFill="1" applyBorder="1" applyAlignment="1">
      <alignment horizontal="left" vertical="center"/>
    </xf>
    <xf numFmtId="0" fontId="26" fillId="14" borderId="63" xfId="0" applyFont="1" applyFill="1" applyBorder="1" applyAlignment="1">
      <alignment horizontal="left" vertical="center"/>
    </xf>
    <xf numFmtId="43" fontId="26" fillId="14" borderId="63" xfId="3" applyFont="1" applyFill="1" applyBorder="1" applyAlignment="1" applyProtection="1">
      <alignment horizontal="right" vertical="center" indent="1"/>
    </xf>
    <xf numFmtId="0" fontId="7" fillId="14" borderId="63" xfId="0" applyFont="1" applyFill="1" applyBorder="1" applyAlignment="1">
      <alignment vertical="center"/>
    </xf>
    <xf numFmtId="0" fontId="7" fillId="14" borderId="64" xfId="0" applyFont="1" applyFill="1" applyBorder="1" applyAlignment="1">
      <alignment vertical="center"/>
    </xf>
    <xf numFmtId="165" fontId="26" fillId="14" borderId="11" xfId="0" applyNumberFormat="1" applyFont="1" applyFill="1" applyBorder="1" applyAlignment="1">
      <alignment horizontal="right" vertical="top" indent="1"/>
    </xf>
    <xf numFmtId="0" fontId="7" fillId="0" borderId="37" xfId="0" applyFont="1" applyBorder="1" applyAlignment="1">
      <alignment vertical="center"/>
    </xf>
    <xf numFmtId="0" fontId="10" fillId="3" borderId="49" xfId="0" applyFont="1" applyFill="1" applyBorder="1" applyAlignment="1" applyProtection="1">
      <alignment vertical="top"/>
      <protection locked="0"/>
    </xf>
    <xf numFmtId="166" fontId="10" fillId="3" borderId="31" xfId="3" applyNumberFormat="1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28" fillId="0" borderId="23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47" fillId="0" borderId="11" xfId="0" applyFont="1" applyBorder="1"/>
    <xf numFmtId="0" fontId="47" fillId="0" borderId="11" xfId="0" applyFont="1" applyBorder="1" applyAlignment="1">
      <alignment vertical="center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horizontal="center" vertical="top" wrapText="1"/>
    </xf>
    <xf numFmtId="0" fontId="47" fillId="0" borderId="0" xfId="0" applyFont="1"/>
    <xf numFmtId="0" fontId="46" fillId="0" borderId="23" xfId="0" applyFont="1" applyBorder="1" applyAlignment="1">
      <alignment wrapText="1"/>
    </xf>
    <xf numFmtId="14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29" fillId="0" borderId="0" xfId="0" applyFont="1" applyAlignment="1">
      <alignment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top"/>
    </xf>
    <xf numFmtId="0" fontId="0" fillId="0" borderId="16" xfId="0" applyBorder="1"/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top" indent="1"/>
    </xf>
    <xf numFmtId="0" fontId="10" fillId="0" borderId="16" xfId="0" applyFont="1" applyBorder="1" applyAlignment="1">
      <alignment horizontal="left" vertical="center"/>
    </xf>
    <xf numFmtId="0" fontId="26" fillId="14" borderId="20" xfId="0" applyFont="1" applyFill="1" applyBorder="1" applyAlignment="1">
      <alignment horizontal="left" vertical="top"/>
    </xf>
    <xf numFmtId="0" fontId="26" fillId="14" borderId="16" xfId="0" applyFont="1" applyFill="1" applyBorder="1" applyAlignment="1">
      <alignment horizontal="left" vertical="top"/>
    </xf>
    <xf numFmtId="166" fontId="26" fillId="14" borderId="16" xfId="0" applyNumberFormat="1" applyFont="1" applyFill="1" applyBorder="1" applyAlignment="1">
      <alignment horizontal="right" vertical="top" indent="1"/>
    </xf>
    <xf numFmtId="0" fontId="7" fillId="14" borderId="16" xfId="0" applyFont="1" applyFill="1" applyBorder="1"/>
    <xf numFmtId="0" fontId="7" fillId="14" borderId="16" xfId="0" applyFont="1" applyFill="1" applyBorder="1" applyAlignment="1">
      <alignment vertical="center"/>
    </xf>
    <xf numFmtId="0" fontId="7" fillId="14" borderId="21" xfId="0" applyFont="1" applyFill="1" applyBorder="1" applyAlignment="1">
      <alignment vertical="center"/>
    </xf>
    <xf numFmtId="0" fontId="5" fillId="0" borderId="29" xfId="0" applyFont="1" applyBorder="1" applyAlignment="1">
      <alignment vertical="top"/>
    </xf>
    <xf numFmtId="166" fontId="7" fillId="0" borderId="29" xfId="0" applyNumberFormat="1" applyFont="1" applyBorder="1" applyAlignment="1">
      <alignment horizontal="right" vertical="top" indent="1"/>
    </xf>
    <xf numFmtId="0" fontId="7" fillId="0" borderId="29" xfId="0" applyFont="1" applyBorder="1"/>
    <xf numFmtId="166" fontId="7" fillId="0" borderId="11" xfId="3" applyNumberFormat="1" applyFont="1" applyFill="1" applyBorder="1" applyAlignment="1" applyProtection="1">
      <alignment horizontal="right" vertical="top"/>
    </xf>
    <xf numFmtId="0" fontId="48" fillId="2" borderId="17" xfId="0" applyFont="1" applyFill="1" applyBorder="1"/>
    <xf numFmtId="165" fontId="10" fillId="3" borderId="51" xfId="3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0" applyFont="1"/>
    <xf numFmtId="43" fontId="38" fillId="0" borderId="13" xfId="3" applyFont="1" applyBorder="1"/>
    <xf numFmtId="0" fontId="3" fillId="8" borderId="65" xfId="0" applyFont="1" applyFill="1" applyBorder="1" applyAlignment="1">
      <alignment horizontal="left" vertical="center" wrapText="1"/>
    </xf>
    <xf numFmtId="0" fontId="43" fillId="9" borderId="66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left" wrapText="1"/>
    </xf>
    <xf numFmtId="0" fontId="3" fillId="1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13" borderId="6" xfId="0" applyFont="1" applyFill="1" applyBorder="1" applyAlignment="1">
      <alignment horizontal="left" wrapText="1"/>
    </xf>
    <xf numFmtId="0" fontId="3" fillId="12" borderId="6" xfId="0" applyFont="1" applyFill="1" applyBorder="1" applyAlignment="1">
      <alignment horizontal="left" wrapText="1"/>
    </xf>
    <xf numFmtId="0" fontId="3" fillId="12" borderId="69" xfId="0" applyFont="1" applyFill="1" applyBorder="1" applyAlignment="1">
      <alignment horizontal="left" wrapText="1"/>
    </xf>
    <xf numFmtId="0" fontId="3" fillId="12" borderId="72" xfId="0" applyFont="1" applyFill="1" applyBorder="1" applyAlignment="1">
      <alignment horizontal="left" wrapText="1"/>
    </xf>
    <xf numFmtId="0" fontId="3" fillId="0" borderId="0" xfId="0" applyFont="1"/>
    <xf numFmtId="0" fontId="2" fillId="0" borderId="10" xfId="0" applyFont="1" applyBorder="1" applyAlignment="1">
      <alignment horizontal="left" vertical="top" indent="1"/>
    </xf>
    <xf numFmtId="0" fontId="2" fillId="0" borderId="28" xfId="0" applyFont="1" applyBorder="1" applyAlignment="1">
      <alignment horizontal="left" vertical="top" indent="1"/>
    </xf>
    <xf numFmtId="0" fontId="2" fillId="0" borderId="1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14" borderId="63" xfId="0" applyFont="1" applyFill="1" applyBorder="1"/>
    <xf numFmtId="0" fontId="30" fillId="10" borderId="6" xfId="0" applyFont="1" applyFill="1" applyBorder="1" applyAlignment="1">
      <alignment horizontal="center" vertical="center" textRotation="90" wrapText="1"/>
    </xf>
    <xf numFmtId="0" fontId="30" fillId="12" borderId="6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" borderId="49" xfId="0" applyFont="1" applyFill="1" applyBorder="1" applyAlignment="1" applyProtection="1">
      <alignment horizontal="left" vertical="top"/>
      <protection locked="0"/>
    </xf>
    <xf numFmtId="0" fontId="10" fillId="3" borderId="31" xfId="0" applyFont="1" applyFill="1" applyBorder="1" applyAlignment="1" applyProtection="1">
      <alignment horizontal="left" vertical="top"/>
      <protection locked="0"/>
    </xf>
    <xf numFmtId="0" fontId="7" fillId="3" borderId="52" xfId="0" applyFont="1" applyFill="1" applyBorder="1" applyAlignment="1" applyProtection="1">
      <alignment horizontal="left" vertical="center"/>
      <protection locked="0"/>
    </xf>
    <xf numFmtId="0" fontId="8" fillId="0" borderId="53" xfId="0" applyFont="1" applyBorder="1" applyProtection="1">
      <protection locked="0"/>
    </xf>
    <xf numFmtId="49" fontId="7" fillId="3" borderId="54" xfId="0" applyNumberFormat="1" applyFont="1" applyFill="1" applyBorder="1" applyAlignment="1" applyProtection="1">
      <alignment horizontal="left" vertical="center"/>
      <protection locked="0"/>
    </xf>
    <xf numFmtId="49" fontId="8" fillId="0" borderId="55" xfId="0" applyNumberFormat="1" applyFont="1" applyBorder="1" applyProtection="1">
      <protection locked="0"/>
    </xf>
    <xf numFmtId="0" fontId="26" fillId="3" borderId="56" xfId="0" applyFont="1" applyFill="1" applyBorder="1" applyAlignment="1" applyProtection="1">
      <alignment horizontal="left" vertical="center"/>
      <protection locked="0"/>
    </xf>
    <xf numFmtId="0" fontId="8" fillId="0" borderId="57" xfId="0" applyFont="1" applyBorder="1" applyProtection="1">
      <protection locked="0"/>
    </xf>
    <xf numFmtId="0" fontId="31" fillId="5" borderId="58" xfId="0" applyFont="1" applyFill="1" applyBorder="1" applyAlignment="1" applyProtection="1">
      <alignment vertical="top" wrapText="1"/>
      <protection locked="0"/>
    </xf>
    <xf numFmtId="0" fontId="8" fillId="0" borderId="40" xfId="0" applyFont="1" applyBorder="1" applyAlignment="1" applyProtection="1">
      <alignment vertical="top" wrapText="1"/>
      <protection locked="0"/>
    </xf>
    <xf numFmtId="0" fontId="8" fillId="0" borderId="41" xfId="0" applyFont="1" applyBorder="1" applyAlignment="1" applyProtection="1">
      <alignment vertical="top" wrapText="1"/>
      <protection locked="0"/>
    </xf>
    <xf numFmtId="0" fontId="26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2" fillId="0" borderId="18" xfId="0" applyFont="1" applyBorder="1"/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65" fontId="10" fillId="3" borderId="27" xfId="3" applyNumberFormat="1" applyFont="1" applyFill="1" applyBorder="1" applyAlignment="1" applyProtection="1">
      <alignment horizontal="right" vertical="top" wrapText="1" indent="1"/>
      <protection locked="0"/>
    </xf>
    <xf numFmtId="165" fontId="10" fillId="3" borderId="32" xfId="3" applyNumberFormat="1" applyFont="1" applyFill="1" applyBorder="1" applyAlignment="1" applyProtection="1">
      <alignment horizontal="right" vertical="top" wrapText="1" indent="1"/>
      <protection locked="0"/>
    </xf>
    <xf numFmtId="14" fontId="10" fillId="3" borderId="48" xfId="0" applyNumberFormat="1" applyFont="1" applyFill="1" applyBorder="1" applyAlignment="1" applyProtection="1">
      <alignment horizontal="right" vertical="top" wrapText="1" indent="1"/>
      <protection locked="0"/>
    </xf>
    <xf numFmtId="14" fontId="10" fillId="3" borderId="49" xfId="0" applyNumberFormat="1" applyFont="1" applyFill="1" applyBorder="1" applyAlignment="1" applyProtection="1">
      <alignment horizontal="right" vertical="top" wrapText="1" indent="1"/>
      <protection locked="0"/>
    </xf>
    <xf numFmtId="167" fontId="10" fillId="3" borderId="48" xfId="0" applyNumberFormat="1" applyFont="1" applyFill="1" applyBorder="1" applyAlignment="1" applyProtection="1">
      <alignment horizontal="right" vertical="top" wrapText="1" indent="1"/>
      <protection locked="0"/>
    </xf>
    <xf numFmtId="167" fontId="10" fillId="3" borderId="49" xfId="0" applyNumberFormat="1" applyFont="1" applyFill="1" applyBorder="1" applyAlignment="1" applyProtection="1">
      <alignment horizontal="right" vertical="top" wrapText="1" indent="1"/>
      <protection locked="0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/>
    <xf numFmtId="0" fontId="12" fillId="0" borderId="7" xfId="0" applyFont="1" applyBorder="1"/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66" fontId="10" fillId="3" borderId="48" xfId="3" applyNumberFormat="1" applyFont="1" applyFill="1" applyBorder="1" applyAlignment="1" applyProtection="1">
      <alignment horizontal="right" vertical="top" wrapText="1" indent="1"/>
      <protection locked="0"/>
    </xf>
    <xf numFmtId="166" fontId="10" fillId="3" borderId="49" xfId="3" applyNumberFormat="1" applyFont="1" applyFill="1" applyBorder="1" applyAlignment="1" applyProtection="1">
      <alignment horizontal="right" vertical="top" wrapText="1" indent="1"/>
      <protection locked="0"/>
    </xf>
    <xf numFmtId="0" fontId="10" fillId="3" borderId="48" xfId="0" applyFont="1" applyFill="1" applyBorder="1" applyAlignment="1" applyProtection="1">
      <alignment horizontal="right" vertical="center" wrapText="1" indent="1"/>
      <protection locked="0"/>
    </xf>
    <xf numFmtId="0" fontId="10" fillId="3" borderId="49" xfId="0" applyFont="1" applyFill="1" applyBorder="1" applyAlignment="1" applyProtection="1">
      <alignment horizontal="right" vertical="center" wrapText="1" indent="1"/>
      <protection locked="0"/>
    </xf>
    <xf numFmtId="0" fontId="10" fillId="3" borderId="48" xfId="0" applyFont="1" applyFill="1" applyBorder="1" applyAlignment="1" applyProtection="1">
      <alignment horizontal="right" vertical="top" wrapText="1" indent="1"/>
      <protection locked="0"/>
    </xf>
    <xf numFmtId="0" fontId="10" fillId="3" borderId="49" xfId="0" applyFont="1" applyFill="1" applyBorder="1" applyAlignment="1" applyProtection="1">
      <alignment horizontal="right" vertical="top" wrapText="1" indent="1"/>
      <protection locked="0"/>
    </xf>
    <xf numFmtId="49" fontId="10" fillId="3" borderId="46" xfId="0" applyNumberFormat="1" applyFont="1" applyFill="1" applyBorder="1" applyAlignment="1" applyProtection="1">
      <alignment horizontal="right" vertical="top" wrapText="1" indent="1"/>
      <protection locked="0"/>
    </xf>
    <xf numFmtId="49" fontId="10" fillId="3" borderId="47" xfId="0" applyNumberFormat="1" applyFont="1" applyFill="1" applyBorder="1" applyAlignment="1" applyProtection="1">
      <alignment horizontal="right" vertical="top" wrapText="1" indent="1"/>
      <protection locked="0"/>
    </xf>
    <xf numFmtId="49" fontId="10" fillId="3" borderId="48" xfId="0" applyNumberFormat="1" applyFont="1" applyFill="1" applyBorder="1" applyAlignment="1" applyProtection="1">
      <alignment horizontal="right" vertical="top" wrapText="1" indent="1"/>
      <protection locked="0"/>
    </xf>
    <xf numFmtId="49" fontId="10" fillId="3" borderId="49" xfId="0" applyNumberFormat="1" applyFont="1" applyFill="1" applyBorder="1" applyAlignment="1" applyProtection="1">
      <alignment horizontal="right" vertical="top" wrapText="1" indent="1"/>
      <protection locked="0"/>
    </xf>
    <xf numFmtId="43" fontId="10" fillId="3" borderId="48" xfId="3" applyFont="1" applyFill="1" applyBorder="1" applyAlignment="1" applyProtection="1">
      <alignment horizontal="right" vertical="top" wrapText="1" indent="1"/>
      <protection locked="0"/>
    </xf>
    <xf numFmtId="43" fontId="0" fillId="0" borderId="49" xfId="0" applyNumberFormat="1" applyBorder="1" applyAlignment="1" applyProtection="1">
      <alignment horizontal="right" vertical="top" wrapText="1" indent="1"/>
      <protection locked="0"/>
    </xf>
    <xf numFmtId="0" fontId="11" fillId="0" borderId="0" xfId="0" applyFont="1" applyAlignment="1">
      <alignment vertical="center" wrapText="1"/>
    </xf>
    <xf numFmtId="0" fontId="0" fillId="0" borderId="0" xfId="0"/>
    <xf numFmtId="0" fontId="12" fillId="0" borderId="5" xfId="0" applyFont="1" applyBorder="1"/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23" fillId="0" borderId="6" xfId="1" applyFont="1" applyBorder="1" applyAlignment="1">
      <alignment horizontal="left" vertical="top" wrapText="1"/>
    </xf>
    <xf numFmtId="0" fontId="23" fillId="0" borderId="7" xfId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0" fillId="3" borderId="46" xfId="0" applyFont="1" applyFill="1" applyBorder="1" applyAlignment="1" applyProtection="1">
      <alignment horizontal="right" vertical="top" wrapText="1" indent="1"/>
      <protection locked="0"/>
    </xf>
    <xf numFmtId="0" fontId="10" fillId="3" borderId="47" xfId="0" applyFont="1" applyFill="1" applyBorder="1" applyAlignment="1" applyProtection="1">
      <alignment horizontal="right" vertical="top" wrapText="1" indent="1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8" xfId="0" applyFont="1" applyBorder="1" applyAlignment="1">
      <alignment horizontal="right" vertical="top" wrapText="1" indent="1"/>
    </xf>
    <xf numFmtId="0" fontId="10" fillId="0" borderId="49" xfId="0" applyFont="1" applyBorder="1" applyAlignment="1">
      <alignment horizontal="right" vertical="top" wrapText="1" indent="1"/>
    </xf>
    <xf numFmtId="0" fontId="10" fillId="3" borderId="10" xfId="0" applyFont="1" applyFill="1" applyBorder="1" applyAlignment="1" applyProtection="1">
      <alignment horizontal="left" vertical="top" wrapText="1" indent="1"/>
      <protection locked="0"/>
    </xf>
    <xf numFmtId="0" fontId="10" fillId="3" borderId="49" xfId="0" applyFont="1" applyFill="1" applyBorder="1" applyAlignment="1" applyProtection="1">
      <alignment horizontal="left" vertical="top" wrapText="1" indent="1"/>
      <protection locked="0"/>
    </xf>
    <xf numFmtId="0" fontId="15" fillId="2" borderId="18" xfId="0" applyFont="1" applyFill="1" applyBorder="1" applyAlignment="1">
      <alignment horizontal="left" wrapText="1"/>
    </xf>
    <xf numFmtId="0" fontId="15" fillId="2" borderId="19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6" borderId="49" xfId="0" applyFont="1" applyFill="1" applyBorder="1" applyAlignment="1">
      <alignment horizontal="left" vertical="top"/>
    </xf>
    <xf numFmtId="0" fontId="10" fillId="6" borderId="31" xfId="0" applyFont="1" applyFill="1" applyBorder="1" applyAlignment="1">
      <alignment horizontal="left" vertical="top"/>
    </xf>
    <xf numFmtId="0" fontId="17" fillId="0" borderId="49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49" fontId="10" fillId="6" borderId="49" xfId="0" applyNumberFormat="1" applyFont="1" applyFill="1" applyBorder="1" applyAlignment="1">
      <alignment horizontal="left" vertical="top"/>
    </xf>
  </cellXfs>
  <cellStyles count="4">
    <cellStyle name="20% - Accent2" xfId="2" builtinId="34"/>
    <cellStyle name="Comma" xfId="3" builtinId="3"/>
    <cellStyle name="Hyperlink" xfId="1" builtinId="8"/>
    <cellStyle name="Normal" xfId="0" builtinId="0"/>
  </cellStyles>
  <dxfs count="51">
    <dxf>
      <fill>
        <patternFill patternType="none">
          <bgColor auto="1"/>
        </patternFill>
      </fill>
    </dxf>
    <dxf>
      <font>
        <color theme="1" tint="0.499984740745262"/>
      </font>
    </dxf>
    <dxf>
      <fill>
        <patternFill patternType="none">
          <bgColor auto="1"/>
        </patternFill>
      </fill>
    </dxf>
    <dxf>
      <font>
        <color theme="1" tint="0.499984740745262"/>
      </font>
    </dxf>
    <dxf>
      <fill>
        <patternFill patternType="none">
          <bgColor auto="1"/>
        </patternFill>
      </fill>
    </dxf>
    <dxf>
      <font>
        <color theme="1" tint="0.499984740745262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BC263"/>
      <color rgb="FF000000"/>
      <color rgb="FFFEF3E2"/>
      <color rgb="FF004563"/>
      <color rgb="FFFEE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293" y="289288"/>
          <a:ext cx="1428750" cy="571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456159AA-B105-4E28-A1AB-4C8D05E94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83845"/>
          <a:ext cx="1428750" cy="571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</xdr:colOff>
      <xdr:row>23</xdr:row>
      <xdr:rowOff>28576</xdr:rowOff>
    </xdr:from>
    <xdr:to>
      <xdr:col>9</xdr:col>
      <xdr:colOff>1634017</xdr:colOff>
      <xdr:row>30</xdr:row>
      <xdr:rowOff>147058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29C75ED-05A1-4B13-8F1A-3F09D65B0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2190751" y="5334001"/>
          <a:ext cx="8101491" cy="198326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76</xdr:row>
      <xdr:rowOff>18803</xdr:rowOff>
    </xdr:from>
    <xdr:to>
      <xdr:col>9</xdr:col>
      <xdr:colOff>1634016</xdr:colOff>
      <xdr:row>83</xdr:row>
      <xdr:rowOff>651743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5AE018C-B679-4C06-954E-EA74673AB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2190750" y="13190517"/>
          <a:ext cx="8111016" cy="1966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93345</xdr:rowOff>
    </xdr:from>
    <xdr:ext cx="142875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721FCA29-0B15-4EB8-B04B-4309A01226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83845"/>
          <a:ext cx="1428750" cy="571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41563</xdr:colOff>
      <xdr:row>9</xdr:row>
      <xdr:rowOff>76202</xdr:rowOff>
    </xdr:from>
    <xdr:to>
      <xdr:col>9</xdr:col>
      <xdr:colOff>286141</xdr:colOff>
      <xdr:row>19</xdr:row>
      <xdr:rowOff>173418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D41FBF-FDA9-4DD4-B450-8225EB12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824345" y="2701638"/>
          <a:ext cx="8114479" cy="1902117"/>
        </a:xfrm>
        <a:prstGeom prst="rect">
          <a:avLst/>
        </a:prstGeom>
      </xdr:spPr>
    </xdr:pic>
    <xdr:clientData/>
  </xdr:twoCellAnchor>
  <xdr:twoCellAnchor editAs="oneCell">
    <xdr:from>
      <xdr:col>2</xdr:col>
      <xdr:colOff>184436</xdr:colOff>
      <xdr:row>53</xdr:row>
      <xdr:rowOff>153763</xdr:rowOff>
    </xdr:from>
    <xdr:to>
      <xdr:col>9</xdr:col>
      <xdr:colOff>429014</xdr:colOff>
      <xdr:row>63</xdr:row>
      <xdr:rowOff>136405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2BAF97-9E0A-42DE-AC69-2682B323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0000"/>
        </a:blip>
        <a:stretch>
          <a:fillRect/>
        </a:stretch>
      </xdr:blipFill>
      <xdr:spPr>
        <a:xfrm rot="19457370">
          <a:off x="965486" y="11317063"/>
          <a:ext cx="8121753" cy="1963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238525-3A9A-4550-A4E8-10E829F2B66F}" name="VesselType" displayName="VesselType" ref="Z5:Z11" totalsRowShown="0" headerRowDxfId="50" dataDxfId="49">
  <autoFilter ref="Z5:Z11" xr:uid="{4C0994BF-C55B-4797-9A7D-6C5BDB8F2C1A}"/>
  <tableColumns count="1">
    <tableColumn id="1" xr3:uid="{680A525D-EFEA-4A4C-934F-07E4EF26A025}" name="Vessel Type" dataDxfId="4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F41F331-B1EC-4392-90A2-08241A5C390D}" name="Confirmation21" displayName="Confirmation21" ref="AB5:AB7" totalsRowShown="0" headerRowDxfId="26" dataDxfId="25">
  <autoFilter ref="AB5:AB7" xr:uid="{8FA91F07-629B-4186-A107-5D7E91B22FDD}"/>
  <tableColumns count="1">
    <tableColumn id="1" xr3:uid="{5E8B28B8-3771-42C8-A532-73994E21419A}" name="Confirmation" dataDxfId="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B7A40A-DB2C-4BF5-9961-EABAEE1EC1C2}" name="VesselType7" displayName="VesselType7" ref="Z5:Z10" totalsRowShown="0" headerRowDxfId="23" dataDxfId="22">
  <autoFilter ref="Z5:Z10" xr:uid="{4C0994BF-C55B-4797-9A7D-6C5BDB8F2C1A}"/>
  <tableColumns count="1">
    <tableColumn id="1" xr3:uid="{670BCB98-C9E7-42E6-A89B-A718AA98E7D6}" name="Vessel Type" dataDxfId="2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137EDEA-B914-432A-AC4D-C25971A47BD7}" name="FuelType8" displayName="FuelType8" ref="X5:X13" totalsRowShown="0" headerRowDxfId="20" dataDxfId="19">
  <autoFilter ref="X5:X13" xr:uid="{9BABE603-06BF-404E-A983-46A8C5729E98}"/>
  <tableColumns count="1">
    <tableColumn id="1" xr3:uid="{E299D290-65AD-42E2-A36E-CFE0A16BC607}" name="Fuel Type" dataDxfId="1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1E6871-F2A2-4D94-B603-AED630DCA1FC}" name="VoyageType9" displayName="VoyageType9" ref="V5:V9" totalsRowShown="0" headerRowDxfId="17" dataDxfId="16">
  <autoFilter ref="V5:V9" xr:uid="{87517A4D-9633-42DE-9265-33FCCA9C0EF8}"/>
  <tableColumns count="1">
    <tableColumn id="1" xr3:uid="{48240616-9534-4379-A9F0-3A966118AF69}" name="Voyage Type" dataDxfId="1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8281469-F83D-493D-9BE3-520BFE8A9154}" name="Precision10" displayName="Precision10" ref="AD5:AD7" totalsRowShown="0" headerRowDxfId="14" dataDxfId="13">
  <autoFilter ref="AD5:AD7" xr:uid="{06421276-CDDA-4D32-A231-574B6EA41BB4}"/>
  <tableColumns count="1">
    <tableColumn id="1" xr3:uid="{1498CFFF-BB5A-4EC2-B9CE-B1A357A14A0C}" name="Precision" dataDxfId="1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3BABF1-C057-4E67-A564-C66F7B967E4D}" name="Confirmation11" displayName="Confirmation11" ref="AB5:AB7" totalsRowShown="0" headerRowDxfId="11" dataDxfId="10">
  <autoFilter ref="AB5:AB7" xr:uid="{8FA91F07-629B-4186-A107-5D7E91B22FDD}"/>
  <tableColumns count="1">
    <tableColumn id="1" xr3:uid="{412EDC65-06A5-4574-B50D-59AE439E7A7B}" name="Confirmation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9FFABB-FE6D-4B52-875F-4D1303F73906}" name="VoyageType" displayName="VoyageType" ref="V5:V9" totalsRowShown="0" headerRowDxfId="47" dataDxfId="46">
  <autoFilter ref="V5:V9" xr:uid="{87517A4D-9633-42DE-9265-33FCCA9C0EF8}"/>
  <tableColumns count="1">
    <tableColumn id="1" xr3:uid="{BA63DD37-A1C2-4600-84BC-94E9DF99E954}" name="Voyage Type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1C8BA8-7851-40FF-945D-624FFBE5A1FD}" name="Precision" displayName="Precision" ref="AD5:AD7" totalsRowShown="0" headerRowDxfId="44" dataDxfId="43">
  <autoFilter ref="AD5:AD7" xr:uid="{06421276-CDDA-4D32-A231-574B6EA41BB4}"/>
  <tableColumns count="1">
    <tableColumn id="1" xr3:uid="{8BC55FDD-9C6A-4FB0-BFD6-E6AEF1BF8696}" name="Precision" dataDxfId="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62C4911-9955-48A8-A09D-CDAFAAB5D6A5}" name="Confirmation" displayName="Confirmation" ref="AB5:AB7" totalsRowShown="0" headerRowDxfId="41" dataDxfId="40">
  <autoFilter ref="AB5:AB7" xr:uid="{8FA91F07-629B-4186-A107-5D7E91B22FDD}"/>
  <tableColumns count="1">
    <tableColumn id="1" xr3:uid="{D3EA86C5-9DCD-4164-9273-86A48188F7FA}" name="Confirmation" dataDxfId="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72F1ED-2A8E-433E-B6F8-12460F9B00F3}" name="FuelType813" displayName="FuelType813" ref="X5:X13" totalsRowShown="0" headerRowDxfId="8" dataDxfId="7">
  <autoFilter ref="X5:X13" xr:uid="{7C72F1ED-2A8E-433E-B6F8-12460F9B00F3}"/>
  <tableColumns count="1">
    <tableColumn id="1" xr3:uid="{7AB76E43-6B15-449F-B5A1-A3135E3BD35C}" name="Fuel Type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D1F7DB0-8532-4E94-B2D7-6356A6F7D274}" name="VesselType17" displayName="VesselType17" ref="Z5:Z11" totalsRowShown="0" headerRowDxfId="38" dataDxfId="37">
  <autoFilter ref="Z5:Z11" xr:uid="{4C0994BF-C55B-4797-9A7D-6C5BDB8F2C1A}"/>
  <tableColumns count="1">
    <tableColumn id="1" xr3:uid="{7F98FD37-E523-43A2-B23F-DCB9A1EF8161}" name="Vessel Typ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606FF15-9B51-4132-896D-E97927FAD49F}" name="FuelType18" displayName="FuelType18" ref="X5:X13" totalsRowShown="0" headerRowDxfId="35" dataDxfId="34">
  <autoFilter ref="X5:X13" xr:uid="{9BABE603-06BF-404E-A983-46A8C5729E98}"/>
  <tableColumns count="1">
    <tableColumn id="1" xr3:uid="{CDD65462-1CBF-46DA-BEA3-62451D957EB9}" name="Fuel Typ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056181-5A1F-4F5F-9B94-E6D6F42DF149}" name="VoyageType19" displayName="VoyageType19" ref="V5:V9" totalsRowShown="0" headerRowDxfId="32" dataDxfId="31">
  <autoFilter ref="V5:V9" xr:uid="{87517A4D-9633-42DE-9265-33FCCA9C0EF8}"/>
  <tableColumns count="1">
    <tableColumn id="1" xr3:uid="{AF35911C-CE3E-4651-B55A-B24B8470A7BC}" name="Voyage Type" dataDxfId="3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BA054A0-9AEE-47C9-90B1-DFB8BE65BF13}" name="Precision20" displayName="Precision20" ref="AD5:AD7" totalsRowShown="0" headerRowDxfId="29" dataDxfId="28">
  <autoFilter ref="AD5:AD7" xr:uid="{06421276-CDDA-4D32-A231-574B6EA41BB4}"/>
  <tableColumns count="1">
    <tableColumn id="1" xr3:uid="{76B97289-E03A-4160-837D-9B0B8497B73F}" name="Precision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drawing" Target="../drawings/drawing2.xml"/><Relationship Id="rId7" Type="http://schemas.openxmlformats.org/officeDocument/2006/relationships/table" Target="../tables/table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drawing" Target="../drawings/drawing3.xml"/><Relationship Id="rId7" Type="http://schemas.openxmlformats.org/officeDocument/2006/relationships/table" Target="../tables/table1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eacargocharter.org/resources/" TargetMode="Externa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outlinePr summaryBelow="0" summaryRight="0"/>
    <pageSetUpPr fitToPage="1"/>
  </sheetPr>
  <dimension ref="A1:AE1033"/>
  <sheetViews>
    <sheetView showGridLines="0" tabSelected="1" zoomScale="90" zoomScaleNormal="90" workbookViewId="0">
      <selection activeCell="E10" sqref="E10:F10"/>
    </sheetView>
  </sheetViews>
  <sheetFormatPr defaultColWidth="0" defaultRowHeight="15" customHeight="1" zeroHeight="1" outlineLevelRow="1" outlineLevelCol="1" x14ac:dyDescent="0.2"/>
  <cols>
    <col min="1" max="1" width="2.5" customWidth="1"/>
    <col min="2" max="2" width="7.75" customWidth="1"/>
    <col min="3" max="3" width="15.875" customWidth="1"/>
    <col min="4" max="4" width="2.625" customWidth="1"/>
    <col min="5" max="5" width="18.5" customWidth="1"/>
    <col min="6" max="6" width="15.375" customWidth="1"/>
    <col min="7" max="7" width="14" customWidth="1"/>
    <col min="8" max="8" width="20.625" customWidth="1"/>
    <col min="9" max="9" width="16.375" customWidth="1"/>
    <col min="10" max="10" width="43.375" customWidth="1"/>
    <col min="11" max="11" width="2.625" customWidth="1" collapsed="1"/>
    <col min="12" max="12" width="11" hidden="1" customWidth="1" outlineLevel="1"/>
    <col min="13" max="13" width="2.625" hidden="1" customWidth="1" outlineLevel="1"/>
    <col min="14" max="20" width="11.375" hidden="1" customWidth="1" outlineLevel="1"/>
    <col min="21" max="21" width="2.5" hidden="1" customWidth="1" outlineLevel="1"/>
    <col min="22" max="22" width="43.375" hidden="1" customWidth="1" outlineLevel="1"/>
    <col min="23" max="23" width="2.625" hidden="1" customWidth="1" outlineLevel="1"/>
    <col min="24" max="24" width="17" hidden="1" customWidth="1" outlineLevel="1"/>
    <col min="25" max="25" width="2.5" hidden="1" customWidth="1" outlineLevel="1"/>
    <col min="26" max="26" width="17" hidden="1" customWidth="1" outlineLevel="1"/>
    <col min="27" max="27" width="2.5" hidden="1" customWidth="1" outlineLevel="1"/>
    <col min="28" max="28" width="17" hidden="1" customWidth="1" outlineLevel="1"/>
    <col min="29" max="29" width="2.5" hidden="1" customWidth="1" outlineLevel="1"/>
    <col min="30" max="30" width="17" hidden="1" customWidth="1" outlineLevel="1"/>
    <col min="31" max="31" width="0" hidden="1" customWidth="1"/>
    <col min="32" max="16384" width="12.625" hidden="1"/>
  </cols>
  <sheetData>
    <row r="1" spans="2:30" ht="15" customHeight="1" thickBot="1" x14ac:dyDescent="0.25"/>
    <row r="2" spans="2:30" ht="14.25" customHeight="1" x14ac:dyDescent="0.25">
      <c r="B2" s="1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2:30" ht="39" customHeight="1" x14ac:dyDescent="0.25">
      <c r="B3" s="5"/>
      <c r="C3" s="12"/>
      <c r="D3" s="12"/>
      <c r="E3" s="12"/>
      <c r="F3" s="6"/>
      <c r="G3" s="282" t="s">
        <v>84</v>
      </c>
      <c r="H3" s="283"/>
      <c r="I3" s="283"/>
      <c r="J3" s="284"/>
      <c r="K3" s="4"/>
      <c r="L3" s="4"/>
      <c r="M3" s="4"/>
      <c r="N3" s="4"/>
      <c r="O3" s="4"/>
    </row>
    <row r="4" spans="2:30" ht="61.9" customHeight="1" thickBot="1" x14ac:dyDescent="0.3">
      <c r="B4" s="78" t="s">
        <v>253</v>
      </c>
      <c r="C4" s="15"/>
      <c r="D4" s="15"/>
      <c r="E4" s="13"/>
      <c r="F4" s="13"/>
      <c r="G4" s="285" t="s">
        <v>135</v>
      </c>
      <c r="H4" s="285"/>
      <c r="I4" s="285"/>
      <c r="J4" s="286"/>
      <c r="K4" s="4"/>
      <c r="L4" s="4"/>
      <c r="M4" s="4"/>
      <c r="N4" s="121" t="s">
        <v>94</v>
      </c>
      <c r="O4" s="96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0" ht="15.75" thickBot="1" x14ac:dyDescent="0.3">
      <c r="B5" s="10"/>
      <c r="C5" s="11"/>
      <c r="D5" s="19">
        <v>0</v>
      </c>
      <c r="E5" s="76" t="s">
        <v>68</v>
      </c>
      <c r="F5" s="11"/>
      <c r="G5" s="287" t="s">
        <v>42</v>
      </c>
      <c r="H5" s="287"/>
      <c r="I5" s="287"/>
      <c r="J5" s="288"/>
      <c r="K5" s="4"/>
      <c r="L5" s="4"/>
      <c r="M5" s="4"/>
      <c r="V5" s="68" t="s">
        <v>70</v>
      </c>
      <c r="W5" s="68"/>
      <c r="X5" s="14" t="s">
        <v>61</v>
      </c>
      <c r="Y5" s="14"/>
      <c r="Z5" s="14" t="s">
        <v>17</v>
      </c>
      <c r="AA5" s="14"/>
      <c r="AB5" s="14" t="s">
        <v>63</v>
      </c>
      <c r="AC5" s="14"/>
      <c r="AD5" s="14" t="s">
        <v>62</v>
      </c>
    </row>
    <row r="6" spans="2:30" ht="15.75" thickBot="1" x14ac:dyDescent="0.3">
      <c r="B6" s="10"/>
      <c r="C6" s="12"/>
      <c r="D6" s="26">
        <v>1</v>
      </c>
      <c r="E6" s="77" t="s">
        <v>69</v>
      </c>
      <c r="F6" s="6"/>
      <c r="G6" s="289" t="s">
        <v>41</v>
      </c>
      <c r="H6" s="289"/>
      <c r="I6" s="289"/>
      <c r="J6" s="290"/>
      <c r="K6" s="4"/>
      <c r="L6" s="4"/>
      <c r="M6" s="4"/>
      <c r="N6" s="99" t="s">
        <v>86</v>
      </c>
      <c r="O6" s="100"/>
      <c r="P6" s="100"/>
      <c r="Q6" s="100"/>
      <c r="R6" s="100"/>
      <c r="S6" s="100"/>
      <c r="T6" s="100"/>
      <c r="V6" s="68" t="s">
        <v>43</v>
      </c>
      <c r="W6" s="68"/>
      <c r="X6" s="68" t="s">
        <v>1</v>
      </c>
      <c r="Y6" s="68"/>
      <c r="Z6" s="68" t="s">
        <v>3</v>
      </c>
      <c r="AA6" s="68"/>
      <c r="AB6" s="68" t="s">
        <v>2</v>
      </c>
      <c r="AC6" s="68"/>
      <c r="AD6" s="68" t="s">
        <v>58</v>
      </c>
    </row>
    <row r="7" spans="2:30" x14ac:dyDescent="0.25">
      <c r="B7" s="10"/>
      <c r="C7" s="12"/>
      <c r="D7" s="12"/>
      <c r="E7" s="24"/>
      <c r="F7" s="12"/>
      <c r="G7" s="12"/>
      <c r="H7" s="12"/>
      <c r="I7" s="12"/>
      <c r="J7" s="25"/>
      <c r="K7" s="4"/>
      <c r="L7" s="95" t="s">
        <v>87</v>
      </c>
      <c r="M7" s="4"/>
      <c r="N7" s="101" t="s">
        <v>9</v>
      </c>
      <c r="O7" s="101" t="s">
        <v>10</v>
      </c>
      <c r="P7" s="102"/>
      <c r="Q7" s="103"/>
      <c r="R7" s="103"/>
      <c r="S7" s="103"/>
      <c r="T7" s="103"/>
      <c r="V7" s="68" t="s">
        <v>90</v>
      </c>
      <c r="W7" s="68"/>
      <c r="X7" s="68" t="s">
        <v>6</v>
      </c>
      <c r="Y7" s="68"/>
      <c r="Z7" s="68" t="s">
        <v>5</v>
      </c>
      <c r="AA7" s="68"/>
      <c r="AB7" s="68" t="s">
        <v>64</v>
      </c>
      <c r="AC7" s="68"/>
      <c r="AD7" s="68" t="s">
        <v>59</v>
      </c>
    </row>
    <row r="8" spans="2:30" ht="18" customHeight="1" x14ac:dyDescent="0.3">
      <c r="B8" s="57" t="s">
        <v>13</v>
      </c>
      <c r="C8" s="53"/>
      <c r="D8" s="53"/>
      <c r="E8" s="53"/>
      <c r="F8" s="53"/>
      <c r="G8" s="54" t="s">
        <v>14</v>
      </c>
      <c r="H8" s="55" t="s">
        <v>15</v>
      </c>
      <c r="I8" s="55"/>
      <c r="J8" s="56"/>
      <c r="K8" s="7"/>
      <c r="L8" s="7"/>
      <c r="M8" s="7"/>
      <c r="N8" s="104"/>
      <c r="O8" s="104"/>
      <c r="P8" s="105"/>
      <c r="Q8" s="106"/>
      <c r="R8" s="106"/>
      <c r="S8" s="106"/>
      <c r="T8" s="106"/>
      <c r="V8" s="181" t="s">
        <v>144</v>
      </c>
      <c r="W8" s="68"/>
      <c r="X8" s="68" t="s">
        <v>8</v>
      </c>
      <c r="Y8" s="68"/>
      <c r="Z8" s="68" t="s">
        <v>7</v>
      </c>
      <c r="AA8" s="68"/>
      <c r="AB8" s="68"/>
      <c r="AC8" s="68"/>
      <c r="AD8" s="68"/>
    </row>
    <row r="9" spans="2:30" x14ac:dyDescent="0.25">
      <c r="B9" s="62" t="s">
        <v>52</v>
      </c>
      <c r="C9" s="63"/>
      <c r="D9" s="183">
        <f>IF(E9&lt;&gt;"",IF(AND(ISNUMBER(E9),LEN(E9)=7),2,1),0)</f>
        <v>0</v>
      </c>
      <c r="E9" s="291"/>
      <c r="F9" s="292"/>
      <c r="G9" s="30"/>
      <c r="H9" s="31" t="s">
        <v>77</v>
      </c>
      <c r="I9" s="31"/>
      <c r="J9" s="32"/>
      <c r="K9" s="4"/>
      <c r="L9" s="95">
        <f>D9</f>
        <v>0</v>
      </c>
      <c r="M9" s="4"/>
      <c r="N9" s="102"/>
      <c r="O9" s="102"/>
      <c r="P9" s="102"/>
      <c r="Q9" s="103"/>
      <c r="R9" s="103"/>
      <c r="S9" s="103"/>
      <c r="T9" s="103"/>
      <c r="V9" s="68" t="s">
        <v>92</v>
      </c>
      <c r="W9" s="68"/>
      <c r="X9" s="228" t="s">
        <v>4</v>
      </c>
      <c r="Y9" s="68"/>
      <c r="Z9" s="217" t="s">
        <v>209</v>
      </c>
      <c r="AA9" s="68"/>
      <c r="AB9" s="68"/>
      <c r="AC9" s="68"/>
      <c r="AD9" s="68"/>
    </row>
    <row r="10" spans="2:30" x14ac:dyDescent="0.25">
      <c r="B10" s="37" t="s">
        <v>54</v>
      </c>
      <c r="C10" s="64"/>
      <c r="D10" s="184">
        <f>IF(E10&lt;&gt;"",2,0)</f>
        <v>0</v>
      </c>
      <c r="E10" s="278"/>
      <c r="F10" s="279"/>
      <c r="G10" s="21"/>
      <c r="H10" s="22" t="s">
        <v>82</v>
      </c>
      <c r="I10" s="22"/>
      <c r="J10" s="23"/>
      <c r="K10" s="4"/>
      <c r="L10" s="95">
        <f t="shared" ref="L10:L14" si="0">D10</f>
        <v>0</v>
      </c>
      <c r="M10" s="4"/>
      <c r="N10" s="102"/>
      <c r="O10" s="102"/>
      <c r="P10" s="102"/>
      <c r="Q10" s="103"/>
      <c r="R10" s="103"/>
      <c r="S10" s="103"/>
      <c r="T10" s="103"/>
      <c r="V10" s="68"/>
      <c r="W10" s="68"/>
      <c r="X10" s="68" t="s">
        <v>12</v>
      </c>
      <c r="Y10" s="68"/>
      <c r="Z10" s="217" t="s">
        <v>210</v>
      </c>
      <c r="AA10" s="68"/>
      <c r="AB10" s="68"/>
      <c r="AC10" s="68"/>
      <c r="AD10" s="68"/>
    </row>
    <row r="11" spans="2:30" x14ac:dyDescent="0.25">
      <c r="B11" s="37" t="s">
        <v>53</v>
      </c>
      <c r="C11" s="64"/>
      <c r="D11" s="185">
        <f>IF(E11&lt;&gt;"",2,0)</f>
        <v>2</v>
      </c>
      <c r="E11" s="274" t="s">
        <v>5</v>
      </c>
      <c r="F11" s="275"/>
      <c r="G11" s="21"/>
      <c r="H11" s="22" t="s">
        <v>18</v>
      </c>
      <c r="I11" s="22"/>
      <c r="J11" s="23"/>
      <c r="K11" s="4"/>
      <c r="L11" s="95">
        <f t="shared" si="0"/>
        <v>2</v>
      </c>
      <c r="M11" s="4"/>
      <c r="N11" s="102"/>
      <c r="O11" s="102"/>
      <c r="P11" s="102"/>
      <c r="Q11" s="103"/>
      <c r="R11" s="103"/>
      <c r="S11" s="103"/>
      <c r="T11" s="103"/>
      <c r="V11" s="68"/>
      <c r="W11" s="79"/>
      <c r="X11" s="79"/>
      <c r="Y11" s="68"/>
      <c r="Z11" s="217" t="s">
        <v>11</v>
      </c>
      <c r="AA11" s="68"/>
      <c r="AB11" s="68"/>
      <c r="AC11" s="68"/>
      <c r="AD11" s="68"/>
    </row>
    <row r="12" spans="2:30" x14ac:dyDescent="0.25">
      <c r="B12" s="37" t="s">
        <v>19</v>
      </c>
      <c r="C12" s="64"/>
      <c r="D12" s="184">
        <f>IF(E12&lt;&gt;"",IF(AND(E12&gt;=N12,E12&lt;=O12),2,1),0)</f>
        <v>0</v>
      </c>
      <c r="E12" s="270"/>
      <c r="F12" s="271"/>
      <c r="G12" s="20" t="str">
        <f>IF(E11=Z9,"cubic meters","metric tonnes")</f>
        <v>metric tonnes</v>
      </c>
      <c r="H12" s="22" t="str">
        <f>IF(E11=Z9,"enter the vessels cubic capacity","enter vessels maximum deadweight capacity")</f>
        <v>enter vessels maximum deadweight capacity</v>
      </c>
      <c r="I12" s="22"/>
      <c r="J12" s="23"/>
      <c r="K12" s="4"/>
      <c r="L12" s="95">
        <f>D12</f>
        <v>0</v>
      </c>
      <c r="M12" s="4"/>
      <c r="N12" s="107">
        <v>1000</v>
      </c>
      <c r="O12" s="107">
        <v>445000</v>
      </c>
      <c r="P12" s="102"/>
      <c r="Q12" s="103"/>
      <c r="R12" s="103"/>
      <c r="S12" s="103"/>
      <c r="T12" s="103"/>
    </row>
    <row r="13" spans="2:30" x14ac:dyDescent="0.25">
      <c r="B13" s="37" t="str">
        <f>IF(E11=Z9,"LNG density","")</f>
        <v/>
      </c>
      <c r="C13" s="64"/>
      <c r="D13" s="184" t="str">
        <f>IF(E11=Z9,IF(E13&lt;&gt;"",IF(AND(E13&gt;=N13,E13&lt;=O13),2,1),0),"")</f>
        <v/>
      </c>
      <c r="E13" s="280">
        <v>0.45</v>
      </c>
      <c r="F13" s="281"/>
      <c r="G13" s="20" t="str">
        <f>IF(E11=Z9,"tonnes/m³","")</f>
        <v/>
      </c>
      <c r="H13" s="22" t="str">
        <f>IF(E11=Z9,"density of LNG cargo to convert from cubic meters to metric tonnes (for EEOI calculation) default is 0.45","")</f>
        <v/>
      </c>
      <c r="I13" s="22"/>
      <c r="J13" s="23"/>
      <c r="K13" s="4"/>
      <c r="L13" s="95" t="str">
        <f>D13</f>
        <v/>
      </c>
      <c r="M13" s="4"/>
      <c r="N13" s="218">
        <v>0.35</v>
      </c>
      <c r="O13" s="218">
        <v>0.55000000000000004</v>
      </c>
      <c r="P13" s="102"/>
      <c r="Q13" s="103"/>
      <c r="R13" s="103"/>
      <c r="S13" s="103"/>
      <c r="T13" s="103"/>
    </row>
    <row r="14" spans="2:30" x14ac:dyDescent="0.25">
      <c r="B14" s="116" t="s">
        <v>55</v>
      </c>
      <c r="C14" s="117"/>
      <c r="D14" s="186">
        <f>IF(E14&lt;&gt;"",2,0)</f>
        <v>0</v>
      </c>
      <c r="E14" s="272"/>
      <c r="F14" s="273"/>
      <c r="G14" s="21"/>
      <c r="H14" s="22" t="s">
        <v>18</v>
      </c>
      <c r="I14" s="22"/>
      <c r="J14" s="23"/>
      <c r="K14" s="4"/>
      <c r="L14" s="95">
        <f t="shared" si="0"/>
        <v>0</v>
      </c>
      <c r="M14" s="4"/>
      <c r="N14" s="102"/>
      <c r="O14" s="102"/>
      <c r="P14" s="102"/>
      <c r="Q14" s="103"/>
      <c r="R14" s="103"/>
      <c r="S14" s="103"/>
      <c r="T14" s="103"/>
      <c r="U14" s="8"/>
    </row>
    <row r="15" spans="2:30" x14ac:dyDescent="0.25">
      <c r="B15" s="37" t="s">
        <v>56</v>
      </c>
      <c r="C15" s="64"/>
      <c r="D15" s="185"/>
      <c r="E15" s="274"/>
      <c r="F15" s="275"/>
      <c r="G15" s="21"/>
      <c r="H15" s="22" t="s">
        <v>20</v>
      </c>
      <c r="I15" s="22"/>
      <c r="J15" s="23"/>
      <c r="K15" s="4"/>
      <c r="L15" s="95"/>
      <c r="M15" s="4"/>
      <c r="N15" s="102"/>
      <c r="O15" s="102"/>
      <c r="P15" s="102"/>
      <c r="Q15" s="103"/>
      <c r="R15" s="103"/>
      <c r="S15" s="103"/>
      <c r="T15" s="103"/>
    </row>
    <row r="16" spans="2:30" ht="6.75" customHeight="1" x14ac:dyDescent="0.25">
      <c r="B16" s="264"/>
      <c r="C16" s="265"/>
      <c r="D16" s="265"/>
      <c r="E16" s="265"/>
      <c r="F16" s="266"/>
      <c r="G16" s="266"/>
      <c r="H16" s="266"/>
      <c r="I16" s="266"/>
      <c r="J16" s="267"/>
      <c r="K16" s="4"/>
      <c r="L16" s="96"/>
      <c r="M16" s="4"/>
      <c r="N16" s="102"/>
      <c r="O16" s="102"/>
      <c r="P16" s="102"/>
      <c r="Q16" s="103"/>
      <c r="R16" s="103"/>
      <c r="S16" s="103"/>
      <c r="T16" s="103"/>
    </row>
    <row r="17" spans="2:20" ht="18" customHeight="1" x14ac:dyDescent="0.2">
      <c r="B17" s="16" t="s">
        <v>197</v>
      </c>
      <c r="C17" s="17"/>
      <c r="D17" s="17"/>
      <c r="E17" s="17"/>
      <c r="F17" s="17"/>
      <c r="G17" s="17"/>
      <c r="H17" s="17"/>
      <c r="I17" s="17"/>
      <c r="J17" s="18"/>
      <c r="K17" s="7"/>
      <c r="L17" s="97"/>
      <c r="M17" s="7"/>
      <c r="N17" s="104"/>
      <c r="O17" s="104"/>
      <c r="P17" s="105"/>
      <c r="Q17" s="106"/>
      <c r="R17" s="106"/>
      <c r="S17" s="106"/>
      <c r="T17" s="106"/>
    </row>
    <row r="18" spans="2:20" ht="18.75" x14ac:dyDescent="0.3">
      <c r="B18" s="215" t="s">
        <v>198</v>
      </c>
      <c r="C18" s="53"/>
      <c r="D18" s="53"/>
      <c r="E18" s="53"/>
      <c r="F18" s="54"/>
      <c r="G18" s="54" t="s">
        <v>14</v>
      </c>
      <c r="H18" s="55" t="s">
        <v>15</v>
      </c>
      <c r="I18" s="55"/>
      <c r="J18" s="56"/>
      <c r="K18" s="7"/>
      <c r="L18" s="97"/>
      <c r="M18" s="7"/>
      <c r="N18" s="104"/>
      <c r="O18" s="104"/>
      <c r="P18" s="105"/>
      <c r="Q18" s="106"/>
      <c r="R18" s="106"/>
      <c r="S18" s="106"/>
      <c r="T18" s="106"/>
    </row>
    <row r="19" spans="2:20" x14ac:dyDescent="0.25">
      <c r="B19" s="62" t="s">
        <v>72</v>
      </c>
      <c r="C19" s="63"/>
      <c r="D19" s="183">
        <f>IF(E19="N/A",2,IF(E19&lt;&gt;"",2,0))</f>
        <v>0</v>
      </c>
      <c r="E19" s="276"/>
      <c r="F19" s="277"/>
      <c r="G19" s="30"/>
      <c r="H19" s="268" t="s">
        <v>211</v>
      </c>
      <c r="I19" s="268"/>
      <c r="J19" s="269"/>
      <c r="K19" s="4"/>
      <c r="L19" s="95">
        <f t="shared" ref="L19:L27" si="1">D19</f>
        <v>0</v>
      </c>
      <c r="M19" s="4"/>
      <c r="N19" s="102"/>
      <c r="O19" s="102"/>
      <c r="P19" s="102"/>
      <c r="Q19" s="103"/>
      <c r="R19" s="103"/>
      <c r="S19" s="103"/>
      <c r="T19" s="103"/>
    </row>
    <row r="20" spans="2:20" x14ac:dyDescent="0.25">
      <c r="B20" s="203" t="s">
        <v>177</v>
      </c>
      <c r="C20" s="199"/>
      <c r="D20" s="184" t="str">
        <f>IF(E20&lt;&gt;"",IF(AND(LEN(E20)&gt;=N20,LEN(E20)&lt;=O20),2,1),"")</f>
        <v/>
      </c>
      <c r="E20" s="274"/>
      <c r="F20" s="275"/>
      <c r="G20" s="200"/>
      <c r="H20" s="204" t="s">
        <v>199</v>
      </c>
      <c r="I20" s="201"/>
      <c r="J20" s="202"/>
      <c r="K20" s="4"/>
      <c r="L20" s="95" t="str">
        <f t="shared" si="1"/>
        <v/>
      </c>
      <c r="M20" s="4"/>
      <c r="N20" s="102">
        <v>5</v>
      </c>
      <c r="O20" s="102">
        <v>6</v>
      </c>
      <c r="P20" s="102"/>
      <c r="Q20" s="103"/>
      <c r="R20" s="103"/>
      <c r="S20" s="103"/>
      <c r="T20" s="103"/>
    </row>
    <row r="21" spans="2:20" x14ac:dyDescent="0.25">
      <c r="B21" s="37" t="s">
        <v>57</v>
      </c>
      <c r="C21" s="64"/>
      <c r="D21" s="184">
        <f>IF(E21&lt;&gt;"",2,0)</f>
        <v>0</v>
      </c>
      <c r="E21" s="278"/>
      <c r="F21" s="279"/>
      <c r="G21" s="21"/>
      <c r="H21" s="236" t="s">
        <v>225</v>
      </c>
      <c r="I21" s="236"/>
      <c r="J21" s="237"/>
      <c r="K21" s="4"/>
      <c r="L21" s="95">
        <f t="shared" si="1"/>
        <v>0</v>
      </c>
      <c r="M21" s="4"/>
      <c r="N21" s="102"/>
      <c r="O21" s="102"/>
      <c r="P21" s="102"/>
      <c r="Q21" s="103"/>
      <c r="R21" s="103"/>
      <c r="S21" s="103"/>
      <c r="T21" s="103"/>
    </row>
    <row r="22" spans="2:20" x14ac:dyDescent="0.25">
      <c r="B22" s="203" t="s">
        <v>177</v>
      </c>
      <c r="C22" s="64"/>
      <c r="D22" s="184" t="str">
        <f>IF(E22&lt;&gt;"",IF(AND(LEN(E22)&gt;=N22,LEN(E22)&lt;=O22),2,1),"")</f>
        <v/>
      </c>
      <c r="E22" s="274"/>
      <c r="F22" s="275"/>
      <c r="G22" s="21"/>
      <c r="H22" s="204" t="s">
        <v>176</v>
      </c>
      <c r="I22" s="195"/>
      <c r="J22" s="196"/>
      <c r="K22" s="4"/>
      <c r="L22" s="95" t="str">
        <f t="shared" si="1"/>
        <v/>
      </c>
      <c r="M22" s="4"/>
      <c r="N22" s="102">
        <v>5</v>
      </c>
      <c r="O22" s="102">
        <v>6</v>
      </c>
      <c r="P22" s="102"/>
      <c r="Q22" s="103"/>
      <c r="R22" s="103"/>
      <c r="S22" s="103"/>
      <c r="T22" s="103"/>
    </row>
    <row r="23" spans="2:20" x14ac:dyDescent="0.25">
      <c r="B23" s="37" t="s">
        <v>73</v>
      </c>
      <c r="C23" s="64"/>
      <c r="D23" s="184">
        <f>IF(E19="N/A",2,IF(E23&lt;&gt;"",IF(AND(E23&gt;=N23,E23&lt;=O23),2,1),0))</f>
        <v>0</v>
      </c>
      <c r="E23" s="258"/>
      <c r="F23" s="259"/>
      <c r="G23" s="20" t="str">
        <f>O4</f>
        <v>DD/MM/YYYY</v>
      </c>
      <c r="H23" s="262" t="s">
        <v>206</v>
      </c>
      <c r="I23" s="262"/>
      <c r="J23" s="263"/>
      <c r="K23" s="4"/>
      <c r="L23" s="95">
        <f t="shared" si="1"/>
        <v>0</v>
      </c>
      <c r="M23" s="4"/>
      <c r="N23" s="108">
        <v>43831</v>
      </c>
      <c r="O23" s="108">
        <f t="shared" ref="O23:O25" ca="1" si="2">NOW()</f>
        <v>45366.694807060187</v>
      </c>
      <c r="P23" s="102"/>
      <c r="Q23" s="103"/>
      <c r="R23" s="103" t="str">
        <f>TEXT(E23,"")</f>
        <v/>
      </c>
      <c r="S23" s="103"/>
      <c r="T23" s="103"/>
    </row>
    <row r="24" spans="2:20" x14ac:dyDescent="0.25">
      <c r="B24" s="37" t="s">
        <v>154</v>
      </c>
      <c r="C24" s="64"/>
      <c r="D24" s="184">
        <f>IF(E19="N/A",2,IF(E24&lt;&gt;"",IF(AND(E24&gt;=N24,E24&lt;=O24),2,1),0))</f>
        <v>0</v>
      </c>
      <c r="E24" s="260"/>
      <c r="F24" s="261"/>
      <c r="G24" s="20" t="s">
        <v>93</v>
      </c>
      <c r="H24" s="262"/>
      <c r="I24" s="262"/>
      <c r="J24" s="263"/>
      <c r="K24" s="4"/>
      <c r="L24" s="95">
        <f t="shared" si="1"/>
        <v>0</v>
      </c>
      <c r="M24" s="4"/>
      <c r="N24" s="109">
        <v>0</v>
      </c>
      <c r="O24" s="109">
        <v>0.99998842592592585</v>
      </c>
      <c r="P24" s="102"/>
      <c r="Q24" s="103"/>
      <c r="R24" s="103"/>
      <c r="S24" s="103"/>
      <c r="T24" s="103"/>
    </row>
    <row r="25" spans="2:20" x14ac:dyDescent="0.25">
      <c r="B25" s="37" t="s">
        <v>75</v>
      </c>
      <c r="C25" s="64"/>
      <c r="D25" s="184">
        <f>IF(E19="N/A",2,IF(E25&lt;&gt;"",IF(AND(E25&gt;=E23,E25&lt;=O25),2,1),0))</f>
        <v>0</v>
      </c>
      <c r="E25" s="258"/>
      <c r="F25" s="259"/>
      <c r="G25" s="20" t="str">
        <f>G23</f>
        <v>DD/MM/YYYY</v>
      </c>
      <c r="H25" s="262" t="s">
        <v>205</v>
      </c>
      <c r="I25" s="262"/>
      <c r="J25" s="263"/>
      <c r="K25" s="4"/>
      <c r="L25" s="95">
        <f t="shared" si="1"/>
        <v>0</v>
      </c>
      <c r="M25" s="4"/>
      <c r="N25" s="108">
        <f>N23</f>
        <v>43831</v>
      </c>
      <c r="O25" s="108">
        <f t="shared" ca="1" si="2"/>
        <v>45366.694807060187</v>
      </c>
      <c r="P25" s="102"/>
      <c r="Q25" s="103"/>
      <c r="R25" s="103"/>
      <c r="S25" s="103"/>
      <c r="T25" s="103"/>
    </row>
    <row r="26" spans="2:20" x14ac:dyDescent="0.25">
      <c r="B26" s="37" t="s">
        <v>153</v>
      </c>
      <c r="C26" s="64"/>
      <c r="D26" s="184">
        <f>IF(E19="N/A",2,IF(E26&lt;&gt;"",IF(AND(E26&gt;=N26,E26&lt;=O26),2,1),0))</f>
        <v>0</v>
      </c>
      <c r="E26" s="260"/>
      <c r="F26" s="261"/>
      <c r="G26" s="20" t="s">
        <v>93</v>
      </c>
      <c r="H26" s="262"/>
      <c r="I26" s="262"/>
      <c r="J26" s="263"/>
      <c r="K26" s="4"/>
      <c r="L26" s="95">
        <f t="shared" si="1"/>
        <v>0</v>
      </c>
      <c r="M26" s="4"/>
      <c r="N26" s="109">
        <v>0</v>
      </c>
      <c r="O26" s="109">
        <v>0.99998842592592585</v>
      </c>
      <c r="P26" s="101" t="s">
        <v>65</v>
      </c>
      <c r="Q26" s="110"/>
      <c r="R26" s="110"/>
      <c r="S26" s="110"/>
      <c r="T26" s="110"/>
    </row>
    <row r="27" spans="2:20" x14ac:dyDescent="0.25">
      <c r="B27" s="37" t="s">
        <v>21</v>
      </c>
      <c r="C27" s="64"/>
      <c r="D27" s="184">
        <f>IF(E19="N/A",2,IF(E27&lt;&gt;"",IF(AND(E27&gt;=N27,E27&lt;=O27),2,1),0))</f>
        <v>0</v>
      </c>
      <c r="E27" s="270"/>
      <c r="F27" s="271"/>
      <c r="G27" s="20" t="s">
        <v>22</v>
      </c>
      <c r="H27" s="236" t="s">
        <v>78</v>
      </c>
      <c r="I27" s="236"/>
      <c r="J27" s="237"/>
      <c r="K27" s="4"/>
      <c r="L27" s="95">
        <f t="shared" si="1"/>
        <v>0</v>
      </c>
      <c r="M27" s="4"/>
      <c r="N27" s="107">
        <v>1</v>
      </c>
      <c r="O27" s="107">
        <f>(E25-E23+1)*24*P27</f>
        <v>528</v>
      </c>
      <c r="P27" s="107">
        <v>22</v>
      </c>
      <c r="Q27" s="103"/>
      <c r="R27" s="103"/>
      <c r="S27" s="103"/>
      <c r="T27" s="103"/>
    </row>
    <row r="28" spans="2:20" ht="58.5" customHeight="1" x14ac:dyDescent="0.25">
      <c r="B28" s="33" t="s">
        <v>23</v>
      </c>
      <c r="C28" s="34"/>
      <c r="D28" s="21"/>
      <c r="E28" s="187">
        <f>IF(E19="N/A",2,IF(MAX(D29:D34)=0,0,IF(COUNTIFS(D29:D34,1)&gt;0,1,2)))</f>
        <v>0</v>
      </c>
      <c r="F28" s="21"/>
      <c r="G28" s="20"/>
      <c r="H28" s="254" t="s">
        <v>255</v>
      </c>
      <c r="I28" s="254"/>
      <c r="J28" s="255"/>
      <c r="K28" s="4"/>
      <c r="L28" s="95">
        <f>E28</f>
        <v>0</v>
      </c>
      <c r="M28" s="4"/>
      <c r="N28" s="102"/>
      <c r="O28" s="102"/>
      <c r="P28" s="102"/>
      <c r="Q28" s="103"/>
      <c r="R28" s="102" t="s">
        <v>125</v>
      </c>
      <c r="S28" s="102" t="s">
        <v>96</v>
      </c>
      <c r="T28" s="103"/>
    </row>
    <row r="29" spans="2:20" x14ac:dyDescent="0.25">
      <c r="B29" s="36" t="s">
        <v>254</v>
      </c>
      <c r="C29" s="20"/>
      <c r="D29" s="184">
        <f>IF(E29&lt;&gt;"",IF(AND(E29&gt;=N29,E29&lt;=O29),2,1),0)</f>
        <v>0</v>
      </c>
      <c r="E29" s="256"/>
      <c r="F29" s="257"/>
      <c r="G29" s="20" t="s">
        <v>0</v>
      </c>
      <c r="H29" s="236" t="s">
        <v>239</v>
      </c>
      <c r="I29" s="236"/>
      <c r="J29" s="237"/>
      <c r="K29" s="4"/>
      <c r="L29" s="96"/>
      <c r="M29" s="4"/>
      <c r="N29" s="107">
        <v>0</v>
      </c>
      <c r="O29" s="107">
        <v>15000</v>
      </c>
      <c r="P29" s="102"/>
      <c r="Q29" s="103"/>
      <c r="R29" s="153">
        <f>INDEX($H$104:$H$122,MATCH($B29,$J$104:$J$122,0))</f>
        <v>3.84</v>
      </c>
      <c r="S29" s="107">
        <f>IF(E29&lt;&gt;"",R29*E29,0)</f>
        <v>0</v>
      </c>
      <c r="T29" s="103"/>
    </row>
    <row r="30" spans="2:20" ht="15" customHeight="1" x14ac:dyDescent="0.25">
      <c r="B30" s="36" t="s">
        <v>204</v>
      </c>
      <c r="C30" s="20"/>
      <c r="D30" s="184">
        <f>IF(E30&lt;&gt;"",IF(AND(E30&gt;=N30,E30&lt;=O30),2,1),0)</f>
        <v>0</v>
      </c>
      <c r="E30" s="256"/>
      <c r="F30" s="257"/>
      <c r="G30" s="20" t="s">
        <v>0</v>
      </c>
      <c r="H30" s="236" t="s">
        <v>24</v>
      </c>
      <c r="I30" s="236"/>
      <c r="J30" s="237"/>
      <c r="K30" s="4"/>
      <c r="L30" s="96"/>
      <c r="M30" s="4"/>
      <c r="N30" s="107">
        <v>0</v>
      </c>
      <c r="O30" s="107">
        <v>15000</v>
      </c>
      <c r="P30" s="102"/>
      <c r="Q30" s="103"/>
      <c r="R30" s="153">
        <f>INDEX($H$104:$H$122,MATCH($B30,$J$104:$J$122,0))</f>
        <v>4.0599999999999996</v>
      </c>
      <c r="S30" s="107">
        <f>IF(E30&lt;&gt;"",R30*E30,0)</f>
        <v>0</v>
      </c>
      <c r="T30" s="103"/>
    </row>
    <row r="31" spans="2:20" ht="15" customHeight="1" x14ac:dyDescent="0.25">
      <c r="B31" s="36" t="s">
        <v>60</v>
      </c>
      <c r="C31" s="20"/>
      <c r="D31" s="184">
        <f t="shared" ref="D31:D34" si="3">IF(E31&lt;&gt;"",IF(AND(E31&gt;=N31,E31&lt;=O31),2,1),0)</f>
        <v>0</v>
      </c>
      <c r="E31" s="256"/>
      <c r="F31" s="257"/>
      <c r="G31" s="20" t="s">
        <v>0</v>
      </c>
      <c r="H31" s="236" t="s">
        <v>25</v>
      </c>
      <c r="I31" s="236"/>
      <c r="J31" s="237"/>
      <c r="K31" s="4"/>
      <c r="L31" s="96"/>
      <c r="M31" s="4"/>
      <c r="N31" s="107">
        <v>0</v>
      </c>
      <c r="O31" s="107">
        <v>15000</v>
      </c>
      <c r="P31" s="102"/>
      <c r="Q31" s="103"/>
      <c r="R31" s="153">
        <f>INDEX($H$104:$H$122,MATCH($B31,$J$104:$J$122,0))</f>
        <v>4.01</v>
      </c>
      <c r="S31" s="107">
        <f t="shared" ref="S31:S32" si="4">IF(E31&lt;&gt;"",R31*E31,0)</f>
        <v>0</v>
      </c>
      <c r="T31" s="103"/>
    </row>
    <row r="32" spans="2:20" x14ac:dyDescent="0.25">
      <c r="B32" s="35" t="s">
        <v>66</v>
      </c>
      <c r="C32" s="20"/>
      <c r="D32" s="184">
        <f t="shared" si="3"/>
        <v>0</v>
      </c>
      <c r="E32" s="256"/>
      <c r="F32" s="257"/>
      <c r="G32" s="20" t="s">
        <v>0</v>
      </c>
      <c r="H32" s="236" t="s">
        <v>240</v>
      </c>
      <c r="I32" s="236"/>
      <c r="J32" s="237"/>
      <c r="K32" s="4"/>
      <c r="L32" s="96"/>
      <c r="M32" s="4"/>
      <c r="N32" s="107">
        <v>0</v>
      </c>
      <c r="O32" s="107">
        <v>15000</v>
      </c>
      <c r="P32" s="102"/>
      <c r="Q32" s="103"/>
      <c r="R32" s="153">
        <f>INDEX($H$104:$H$122,MATCH($B32,$J$104:$J$122,0))</f>
        <v>4.53</v>
      </c>
      <c r="S32" s="107">
        <f t="shared" si="4"/>
        <v>0</v>
      </c>
      <c r="T32" s="103"/>
    </row>
    <row r="33" spans="2:23" x14ac:dyDescent="0.25">
      <c r="B33" s="297" t="s">
        <v>1</v>
      </c>
      <c r="C33" s="298"/>
      <c r="D33" s="184">
        <f t="shared" si="3"/>
        <v>0</v>
      </c>
      <c r="E33" s="256"/>
      <c r="F33" s="257"/>
      <c r="G33" s="20" t="s">
        <v>0</v>
      </c>
      <c r="H33" s="236" t="s">
        <v>26</v>
      </c>
      <c r="I33" s="236"/>
      <c r="J33" s="237"/>
      <c r="K33" s="4"/>
      <c r="L33" s="96"/>
      <c r="M33" s="4"/>
      <c r="N33" s="107">
        <v>0</v>
      </c>
      <c r="O33" s="107">
        <v>15000</v>
      </c>
      <c r="P33" s="102"/>
      <c r="Q33" s="103"/>
      <c r="R33" s="153" t="e">
        <f>INDEX($H$104:$H$122,MATCH($B33,$J$104:$J$122,0))</f>
        <v>#N/A</v>
      </c>
      <c r="S33" s="107">
        <f t="shared" ref="S33:S34" si="5">IF(E33=0,0,(IF(E33&lt;&gt;"",R33*E33,0)))</f>
        <v>0</v>
      </c>
      <c r="T33" s="103"/>
    </row>
    <row r="34" spans="2:23" ht="14.45" customHeight="1" x14ac:dyDescent="0.25">
      <c r="B34" s="297" t="s">
        <v>1</v>
      </c>
      <c r="C34" s="298"/>
      <c r="D34" s="184">
        <f t="shared" si="3"/>
        <v>0</v>
      </c>
      <c r="E34" s="256"/>
      <c r="F34" s="257"/>
      <c r="G34" s="20" t="s">
        <v>0</v>
      </c>
      <c r="H34" s="236" t="s">
        <v>26</v>
      </c>
      <c r="I34" s="236"/>
      <c r="J34" s="237"/>
      <c r="K34" s="4"/>
      <c r="L34" s="96"/>
      <c r="M34" s="4"/>
      <c r="N34" s="107">
        <v>0</v>
      </c>
      <c r="O34" s="107">
        <v>15000</v>
      </c>
      <c r="P34" s="102"/>
      <c r="Q34" s="103"/>
      <c r="R34" s="153" t="e">
        <f>INDEX($H$104:$H$122,MATCH($B34,$J$104:$J$122,0))</f>
        <v>#N/A</v>
      </c>
      <c r="S34" s="107">
        <f t="shared" si="5"/>
        <v>0</v>
      </c>
      <c r="T34" s="103"/>
    </row>
    <row r="35" spans="2:23" ht="6.75" customHeight="1" x14ac:dyDescent="0.25">
      <c r="B35" s="264"/>
      <c r="C35" s="265"/>
      <c r="D35" s="265"/>
      <c r="E35" s="265"/>
      <c r="F35" s="266"/>
      <c r="G35" s="266"/>
      <c r="H35" s="266"/>
      <c r="I35" s="266"/>
      <c r="J35" s="267"/>
      <c r="K35" s="4"/>
      <c r="L35" s="96"/>
      <c r="M35" s="4"/>
      <c r="N35" s="102"/>
      <c r="O35" s="102"/>
      <c r="P35" s="102"/>
      <c r="Q35" s="103"/>
      <c r="R35" s="103"/>
      <c r="S35" s="103"/>
      <c r="T35" s="103"/>
    </row>
    <row r="36" spans="2:23" ht="18" customHeight="1" x14ac:dyDescent="0.2">
      <c r="B36" s="16" t="s">
        <v>83</v>
      </c>
      <c r="C36" s="17"/>
      <c r="D36" s="17"/>
      <c r="E36" s="17"/>
      <c r="F36" s="17"/>
      <c r="G36" s="17"/>
      <c r="H36" s="17"/>
      <c r="I36" s="17"/>
      <c r="J36" s="18"/>
      <c r="K36" s="7"/>
      <c r="L36" s="97"/>
      <c r="M36" s="7"/>
      <c r="N36" s="104"/>
      <c r="O36" s="104"/>
      <c r="P36" s="105"/>
      <c r="Q36" s="106"/>
      <c r="R36" s="106"/>
      <c r="S36" s="106"/>
      <c r="T36" s="106"/>
      <c r="U36" s="8"/>
      <c r="V36" s="8"/>
      <c r="W36" s="8"/>
    </row>
    <row r="37" spans="2:23" ht="18" customHeight="1" x14ac:dyDescent="0.3">
      <c r="B37" s="52"/>
      <c r="C37" s="53"/>
      <c r="D37" s="53"/>
      <c r="E37" s="53"/>
      <c r="F37" s="54"/>
      <c r="G37" s="54" t="s">
        <v>14</v>
      </c>
      <c r="H37" s="299" t="s">
        <v>15</v>
      </c>
      <c r="I37" s="299"/>
      <c r="J37" s="300"/>
      <c r="K37" s="7"/>
      <c r="L37" s="97"/>
      <c r="M37" s="7"/>
      <c r="N37" s="104"/>
      <c r="O37" s="104"/>
      <c r="P37" s="105"/>
      <c r="Q37" s="106"/>
      <c r="R37" s="106"/>
      <c r="S37" s="106"/>
      <c r="T37" s="106"/>
      <c r="U37" s="8"/>
      <c r="V37" s="8"/>
      <c r="W37" s="8"/>
    </row>
    <row r="38" spans="2:23" x14ac:dyDescent="0.25">
      <c r="B38" s="62" t="s">
        <v>169</v>
      </c>
      <c r="C38" s="63"/>
      <c r="D38" s="183">
        <f>IF(E38&lt;&gt;"",2,0)</f>
        <v>0</v>
      </c>
      <c r="E38" s="295" t="str">
        <f>E21&amp;""</f>
        <v/>
      </c>
      <c r="F38" s="296"/>
      <c r="G38" s="30"/>
      <c r="H38" s="268" t="s">
        <v>178</v>
      </c>
      <c r="I38" s="268"/>
      <c r="J38" s="269"/>
      <c r="K38" s="4"/>
      <c r="L38" s="95">
        <f t="shared" ref="L38:L46" si="6">D38</f>
        <v>0</v>
      </c>
      <c r="M38" s="4"/>
      <c r="N38" s="102"/>
      <c r="O38" s="102"/>
      <c r="P38" s="102"/>
      <c r="Q38" s="103"/>
      <c r="R38" s="103"/>
      <c r="S38" s="103"/>
      <c r="T38" s="103"/>
    </row>
    <row r="39" spans="2:23" x14ac:dyDescent="0.25">
      <c r="B39" s="203" t="s">
        <v>177</v>
      </c>
      <c r="C39" s="199"/>
      <c r="D39" s="184" t="str">
        <f>IF(E39&lt;&gt;"",IF(AND(LEN(E39)&gt;=N39,LEN(E39)&lt;=O39),2,1),"")</f>
        <v/>
      </c>
      <c r="E39" s="295" t="str">
        <f>E22&amp;""</f>
        <v/>
      </c>
      <c r="F39" s="296"/>
      <c r="G39" s="200"/>
      <c r="H39" s="204" t="s">
        <v>182</v>
      </c>
      <c r="I39" s="201"/>
      <c r="J39" s="202"/>
      <c r="K39" s="4"/>
      <c r="L39" s="95" t="str">
        <f t="shared" si="6"/>
        <v/>
      </c>
      <c r="M39" s="4"/>
      <c r="N39" s="102">
        <v>5</v>
      </c>
      <c r="O39" s="102">
        <v>6</v>
      </c>
      <c r="P39" s="102"/>
      <c r="Q39" s="103"/>
      <c r="R39" s="103"/>
      <c r="S39" s="103"/>
      <c r="T39" s="103"/>
    </row>
    <row r="40" spans="2:23" x14ac:dyDescent="0.25">
      <c r="B40" s="37" t="s">
        <v>170</v>
      </c>
      <c r="C40" s="64"/>
      <c r="D40" s="184">
        <f>IF(E40&lt;&gt;"",2,0)</f>
        <v>0</v>
      </c>
      <c r="E40" s="278"/>
      <c r="F40" s="279"/>
      <c r="G40" s="21"/>
      <c r="H40" s="293" t="s">
        <v>179</v>
      </c>
      <c r="I40" s="293"/>
      <c r="J40" s="294"/>
      <c r="K40" s="4"/>
      <c r="L40" s="95">
        <f t="shared" si="6"/>
        <v>0</v>
      </c>
      <c r="M40" s="4"/>
      <c r="N40" s="102"/>
      <c r="O40" s="102"/>
      <c r="P40" s="102"/>
      <c r="Q40" s="103"/>
      <c r="R40" s="103"/>
      <c r="S40" s="103"/>
      <c r="T40" s="103"/>
    </row>
    <row r="41" spans="2:23" x14ac:dyDescent="0.25">
      <c r="B41" s="203" t="s">
        <v>177</v>
      </c>
      <c r="C41" s="64"/>
      <c r="D41" s="184" t="str">
        <f>IF(E41&lt;&gt;"",IF(AND(LEN(E41)&gt;=N41,LEN(E41)&lt;=O41),2,1),"")</f>
        <v/>
      </c>
      <c r="E41" s="274"/>
      <c r="F41" s="275"/>
      <c r="G41" s="21"/>
      <c r="H41" s="204" t="s">
        <v>183</v>
      </c>
      <c r="I41" s="197"/>
      <c r="J41" s="198"/>
      <c r="K41" s="4"/>
      <c r="L41" s="95" t="str">
        <f t="shared" si="6"/>
        <v/>
      </c>
      <c r="M41" s="4"/>
      <c r="N41" s="102">
        <v>5</v>
      </c>
      <c r="O41" s="102">
        <v>6</v>
      </c>
      <c r="P41" s="102"/>
      <c r="Q41" s="103"/>
      <c r="R41" s="103"/>
      <c r="S41" s="103"/>
      <c r="T41" s="103"/>
    </row>
    <row r="42" spans="2:23" x14ac:dyDescent="0.25">
      <c r="B42" s="37" t="s">
        <v>155</v>
      </c>
      <c r="C42" s="64"/>
      <c r="D42" s="184">
        <f>IF(E42&lt;&gt;"",IF(AND(E42&gt;=N42,E42&lt;=O42),2,1),0)</f>
        <v>0</v>
      </c>
      <c r="E42" s="258" t="str">
        <f>IF(E25&lt;&gt;"",E25,"")</f>
        <v/>
      </c>
      <c r="F42" s="259"/>
      <c r="G42" s="20" t="str">
        <f>G23</f>
        <v>DD/MM/YYYY</v>
      </c>
      <c r="H42" s="262" t="s">
        <v>207</v>
      </c>
      <c r="I42" s="262"/>
      <c r="J42" s="263"/>
      <c r="K42" s="4"/>
      <c r="L42" s="95">
        <f t="shared" si="6"/>
        <v>0</v>
      </c>
      <c r="M42" s="4"/>
      <c r="N42" s="108">
        <f>IF(E25&lt;&gt;"",E25,N23)</f>
        <v>43831</v>
      </c>
      <c r="O42" s="108">
        <f ca="1">IF(E25&lt;&gt;"",E25,NOW())</f>
        <v>45366.694807060187</v>
      </c>
      <c r="P42" s="102"/>
      <c r="Q42" s="103"/>
      <c r="R42" s="103"/>
      <c r="S42" s="103"/>
      <c r="T42" s="103"/>
    </row>
    <row r="43" spans="2:23" x14ac:dyDescent="0.25">
      <c r="B43" s="37" t="s">
        <v>156</v>
      </c>
      <c r="C43" s="64"/>
      <c r="D43" s="184">
        <f>IF(E43&lt;&gt;"",IF(AND(E43&gt;=N43,E43&lt;=O43),2,1),0)</f>
        <v>0</v>
      </c>
      <c r="E43" s="260" t="str">
        <f>IF(E26&lt;&gt;"",E26,"")</f>
        <v/>
      </c>
      <c r="F43" s="261"/>
      <c r="G43" s="20" t="s">
        <v>93</v>
      </c>
      <c r="H43" s="262"/>
      <c r="I43" s="262"/>
      <c r="J43" s="263"/>
      <c r="K43" s="4"/>
      <c r="L43" s="95">
        <f t="shared" si="6"/>
        <v>0</v>
      </c>
      <c r="M43" s="4"/>
      <c r="N43" s="109">
        <f>IF(E26&lt;&gt;"",E26,0)</f>
        <v>0</v>
      </c>
      <c r="O43" s="109">
        <f>IF(E26&lt;&gt;"",E26,TIME(23,59,59))</f>
        <v>0.99998842592592596</v>
      </c>
      <c r="P43" s="102"/>
      <c r="Q43" s="103"/>
      <c r="R43" s="103"/>
      <c r="S43" s="103"/>
      <c r="T43" s="103"/>
    </row>
    <row r="44" spans="2:23" x14ac:dyDescent="0.25">
      <c r="B44" s="37" t="s">
        <v>157</v>
      </c>
      <c r="C44" s="64"/>
      <c r="D44" s="184">
        <f>IF(E44&lt;&gt;"",IF(AND(E44&gt;E42,E44&lt;O44),2,1),0)</f>
        <v>0</v>
      </c>
      <c r="E44" s="258"/>
      <c r="F44" s="259"/>
      <c r="G44" s="20" t="str">
        <f>G23</f>
        <v>DD/MM/YYYY</v>
      </c>
      <c r="H44" s="262" t="s">
        <v>208</v>
      </c>
      <c r="I44" s="262"/>
      <c r="J44" s="263"/>
      <c r="K44" s="4"/>
      <c r="L44" s="95">
        <f t="shared" si="6"/>
        <v>0</v>
      </c>
      <c r="M44" s="4"/>
      <c r="N44" s="108">
        <f>N23</f>
        <v>43831</v>
      </c>
      <c r="O44" s="108">
        <f t="shared" ref="O44" ca="1" si="7">NOW()</f>
        <v>45366.694807060187</v>
      </c>
      <c r="P44" s="102"/>
      <c r="Q44" s="103"/>
      <c r="R44" s="103"/>
      <c r="S44" s="103"/>
      <c r="T44" s="103"/>
    </row>
    <row r="45" spans="2:23" x14ac:dyDescent="0.25">
      <c r="B45" s="37" t="s">
        <v>159</v>
      </c>
      <c r="C45" s="64"/>
      <c r="D45" s="184">
        <f>IF(E45&lt;&gt;"",IF(AND(E45&gt;=N45,E45&lt;=O45),2,1),0)</f>
        <v>0</v>
      </c>
      <c r="E45" s="260"/>
      <c r="F45" s="261"/>
      <c r="G45" s="20" t="s">
        <v>93</v>
      </c>
      <c r="H45" s="262"/>
      <c r="I45" s="262"/>
      <c r="J45" s="263"/>
      <c r="K45" s="4"/>
      <c r="L45" s="95">
        <f t="shared" si="6"/>
        <v>0</v>
      </c>
      <c r="M45" s="4"/>
      <c r="N45" s="109">
        <v>0</v>
      </c>
      <c r="O45" s="109">
        <v>0.99998842592592585</v>
      </c>
      <c r="P45" s="101" t="s">
        <v>65</v>
      </c>
      <c r="Q45" s="110"/>
      <c r="R45" s="110"/>
      <c r="S45" s="110"/>
      <c r="T45" s="110"/>
    </row>
    <row r="46" spans="2:23" x14ac:dyDescent="0.25">
      <c r="B46" s="37" t="s">
        <v>71</v>
      </c>
      <c r="C46" s="64"/>
      <c r="D46" s="184">
        <f>IF(E46&lt;&gt;"",IF(AND(E46&gt;=N46,E46&lt;=O46),2,1),0)</f>
        <v>0</v>
      </c>
      <c r="E46" s="270"/>
      <c r="F46" s="271"/>
      <c r="G46" s="20" t="s">
        <v>22</v>
      </c>
      <c r="H46" s="236" t="s">
        <v>79</v>
      </c>
      <c r="I46" s="236"/>
      <c r="J46" s="237"/>
      <c r="K46" s="4"/>
      <c r="L46" s="95">
        <f t="shared" si="6"/>
        <v>0</v>
      </c>
      <c r="M46" s="4"/>
      <c r="N46" s="107">
        <v>1</v>
      </c>
      <c r="O46" s="107" t="e">
        <f>(E44-E42+1)*24*P46</f>
        <v>#VALUE!</v>
      </c>
      <c r="P46" s="107">
        <v>22</v>
      </c>
      <c r="Q46" s="103"/>
      <c r="R46" s="103"/>
      <c r="S46" s="103"/>
      <c r="T46" s="103"/>
    </row>
    <row r="47" spans="2:23" ht="6.75" customHeight="1" x14ac:dyDescent="0.25">
      <c r="B47" s="38"/>
      <c r="C47" s="39"/>
      <c r="D47" s="39"/>
      <c r="E47" s="39"/>
      <c r="F47" s="40"/>
      <c r="G47" s="40"/>
      <c r="H47" s="40"/>
      <c r="I47" s="40"/>
      <c r="J47" s="41"/>
      <c r="K47" s="4"/>
      <c r="L47" s="95"/>
      <c r="M47" s="4"/>
      <c r="N47" s="102"/>
      <c r="O47" s="102"/>
      <c r="P47" s="102"/>
      <c r="Q47" s="103"/>
      <c r="R47" s="103"/>
      <c r="S47" s="103"/>
      <c r="T47" s="103"/>
    </row>
    <row r="48" spans="2:23" ht="57.75" customHeight="1" x14ac:dyDescent="0.25">
      <c r="B48" s="33" t="s">
        <v>23</v>
      </c>
      <c r="C48" s="34"/>
      <c r="D48" s="21"/>
      <c r="E48" s="187">
        <f>IF(MAX(D49:D54)=0,0,IF(COUNTIFS(D49:D54,1)&gt;0,1,2))</f>
        <v>0</v>
      </c>
      <c r="F48" s="21"/>
      <c r="G48" s="20"/>
      <c r="H48" s="254" t="s">
        <v>255</v>
      </c>
      <c r="I48" s="254"/>
      <c r="J48" s="255"/>
      <c r="K48" s="4"/>
      <c r="L48" s="95">
        <f>E48</f>
        <v>0</v>
      </c>
      <c r="M48" s="4"/>
      <c r="N48" s="102"/>
      <c r="O48" s="102"/>
      <c r="P48" s="102"/>
      <c r="Q48" s="103"/>
      <c r="R48" s="102" t="s">
        <v>125</v>
      </c>
      <c r="S48" s="102" t="s">
        <v>96</v>
      </c>
      <c r="T48" s="103"/>
    </row>
    <row r="49" spans="2:20" ht="15" customHeight="1" x14ac:dyDescent="0.25">
      <c r="B49" s="36" t="s">
        <v>254</v>
      </c>
      <c r="C49" s="20"/>
      <c r="D49" s="184">
        <f t="shared" ref="D49:D54" si="8">IF(E49&lt;&gt;"",IF(AND(E49&gt;=N49,E49&lt;=O49),2,1),0)</f>
        <v>0</v>
      </c>
      <c r="E49" s="256"/>
      <c r="F49" s="257"/>
      <c r="G49" s="20" t="s">
        <v>0</v>
      </c>
      <c r="H49" s="236" t="s">
        <v>239</v>
      </c>
      <c r="I49" s="236"/>
      <c r="J49" s="237"/>
      <c r="K49" s="4"/>
      <c r="L49" s="96"/>
      <c r="M49" s="4"/>
      <c r="N49" s="107">
        <v>0</v>
      </c>
      <c r="O49" s="107">
        <v>15000</v>
      </c>
      <c r="P49" s="107"/>
      <c r="Q49" s="103"/>
      <c r="R49" s="153">
        <f>INDEX($H$104:$H$122,MATCH($B49,$J$104:$J$122,0))</f>
        <v>3.84</v>
      </c>
      <c r="S49" s="107">
        <f>IF(E49&lt;&gt;"",R49*E49,0)</f>
        <v>0</v>
      </c>
      <c r="T49" s="103"/>
    </row>
    <row r="50" spans="2:20" ht="14.45" customHeight="1" x14ac:dyDescent="0.25">
      <c r="B50" s="36" t="s">
        <v>204</v>
      </c>
      <c r="C50" s="20"/>
      <c r="D50" s="184">
        <f>IF(E50&lt;&gt;"",IF(AND(E50&gt;=N50,E50&lt;=O50),2,1),0)</f>
        <v>0</v>
      </c>
      <c r="E50" s="256"/>
      <c r="F50" s="257"/>
      <c r="G50" s="20" t="s">
        <v>0</v>
      </c>
      <c r="H50" s="236" t="s">
        <v>24</v>
      </c>
      <c r="I50" s="236"/>
      <c r="J50" s="237"/>
      <c r="K50" s="4"/>
      <c r="L50" s="96"/>
      <c r="M50" s="4"/>
      <c r="N50" s="107">
        <v>0</v>
      </c>
      <c r="O50" s="107">
        <v>15000</v>
      </c>
      <c r="P50" s="107"/>
      <c r="Q50" s="103"/>
      <c r="R50" s="153">
        <f>INDEX($H$104:$H$122,MATCH($B50,$J$104:$J$122,0))</f>
        <v>4.0599999999999996</v>
      </c>
      <c r="S50" s="107">
        <f>IF(E50&lt;&gt;"",R50*E50,0)</f>
        <v>0</v>
      </c>
      <c r="T50" s="103"/>
    </row>
    <row r="51" spans="2:20" ht="15" customHeight="1" x14ac:dyDescent="0.25">
      <c r="B51" s="36" t="s">
        <v>60</v>
      </c>
      <c r="C51" s="20"/>
      <c r="D51" s="184">
        <f t="shared" si="8"/>
        <v>0</v>
      </c>
      <c r="E51" s="256"/>
      <c r="F51" s="257"/>
      <c r="G51" s="20" t="s">
        <v>0</v>
      </c>
      <c r="H51" s="236" t="s">
        <v>25</v>
      </c>
      <c r="I51" s="236"/>
      <c r="J51" s="237"/>
      <c r="K51" s="4"/>
      <c r="L51" s="96"/>
      <c r="M51" s="4"/>
      <c r="N51" s="107">
        <v>0</v>
      </c>
      <c r="O51" s="107">
        <v>15000</v>
      </c>
      <c r="P51" s="107"/>
      <c r="Q51" s="103"/>
      <c r="R51" s="153">
        <f>INDEX($H$104:$H$122,MATCH($B51,$J$104:$J$122,0))</f>
        <v>4.01</v>
      </c>
      <c r="S51" s="107">
        <f t="shared" ref="S51:S52" si="9">IF(E51&lt;&gt;"",R51*E51,0)</f>
        <v>0</v>
      </c>
      <c r="T51" s="103"/>
    </row>
    <row r="52" spans="2:20" ht="15" customHeight="1" x14ac:dyDescent="0.25">
      <c r="B52" s="35" t="s">
        <v>66</v>
      </c>
      <c r="C52" s="20"/>
      <c r="D52" s="184">
        <f t="shared" si="8"/>
        <v>0</v>
      </c>
      <c r="E52" s="256"/>
      <c r="F52" s="257"/>
      <c r="G52" s="20" t="s">
        <v>0</v>
      </c>
      <c r="H52" s="236" t="s">
        <v>240</v>
      </c>
      <c r="I52" s="236"/>
      <c r="J52" s="237"/>
      <c r="K52" s="4"/>
      <c r="L52" s="96"/>
      <c r="M52" s="4"/>
      <c r="N52" s="107">
        <v>0</v>
      </c>
      <c r="O52" s="107">
        <v>15000</v>
      </c>
      <c r="P52" s="107"/>
      <c r="Q52" s="103"/>
      <c r="R52" s="153">
        <f>INDEX($H$104:$H$122,MATCH($B52,$J$104:$J$122,0))</f>
        <v>4.53</v>
      </c>
      <c r="S52" s="107">
        <f t="shared" si="9"/>
        <v>0</v>
      </c>
      <c r="T52" s="103"/>
    </row>
    <row r="53" spans="2:20" ht="14.45" customHeight="1" x14ac:dyDescent="0.25">
      <c r="B53" s="297" t="s">
        <v>1</v>
      </c>
      <c r="C53" s="298"/>
      <c r="D53" s="184">
        <f t="shared" si="8"/>
        <v>0</v>
      </c>
      <c r="E53" s="256"/>
      <c r="F53" s="257"/>
      <c r="G53" s="20" t="s">
        <v>0</v>
      </c>
      <c r="H53" s="236" t="s">
        <v>26</v>
      </c>
      <c r="I53" s="236"/>
      <c r="J53" s="237"/>
      <c r="K53" s="4"/>
      <c r="L53" s="96"/>
      <c r="M53" s="4"/>
      <c r="N53" s="107">
        <v>0</v>
      </c>
      <c r="O53" s="107">
        <v>15000</v>
      </c>
      <c r="P53" s="107"/>
      <c r="Q53" s="103"/>
      <c r="R53" s="153" t="e">
        <f>INDEX($H$104:$H$122,MATCH($B53,$J$104:$J$122,0))</f>
        <v>#N/A</v>
      </c>
      <c r="S53" s="107">
        <f t="shared" ref="S53:S54" si="10">IF(E53=0,0,(IF(E53&lt;&gt;"",R53*E53,0)))</f>
        <v>0</v>
      </c>
      <c r="T53" s="103"/>
    </row>
    <row r="54" spans="2:20" ht="14.45" customHeight="1" x14ac:dyDescent="0.25">
      <c r="B54" s="297" t="s">
        <v>1</v>
      </c>
      <c r="C54" s="298"/>
      <c r="D54" s="184">
        <f t="shared" si="8"/>
        <v>0</v>
      </c>
      <c r="E54" s="256"/>
      <c r="F54" s="257"/>
      <c r="G54" s="20" t="s">
        <v>0</v>
      </c>
      <c r="H54" s="236" t="s">
        <v>26</v>
      </c>
      <c r="I54" s="236"/>
      <c r="J54" s="237"/>
      <c r="K54" s="4"/>
      <c r="L54" s="96"/>
      <c r="M54" s="4"/>
      <c r="N54" s="107">
        <v>0</v>
      </c>
      <c r="O54" s="107">
        <v>15000</v>
      </c>
      <c r="P54" s="107"/>
      <c r="Q54" s="103"/>
      <c r="R54" s="153" t="e">
        <f>INDEX($H$104:$H$122,MATCH($B54,$J$104:$J$122,0))</f>
        <v>#N/A</v>
      </c>
      <c r="S54" s="107">
        <f t="shared" si="10"/>
        <v>0</v>
      </c>
      <c r="T54" s="103"/>
    </row>
    <row r="55" spans="2:20" ht="6.75" customHeight="1" x14ac:dyDescent="0.25">
      <c r="B55" s="42"/>
      <c r="C55" s="43"/>
      <c r="D55" s="43"/>
      <c r="E55" s="43"/>
      <c r="F55" s="44"/>
      <c r="G55" s="44"/>
      <c r="H55" s="44"/>
      <c r="I55" s="44"/>
      <c r="J55" s="45"/>
      <c r="K55" s="4"/>
      <c r="L55" s="96"/>
      <c r="M55" s="4"/>
      <c r="N55" s="111"/>
      <c r="O55" s="111"/>
      <c r="P55" s="111"/>
      <c r="Q55" s="111"/>
      <c r="R55" s="111"/>
      <c r="S55" s="111"/>
      <c r="T55" s="111"/>
    </row>
    <row r="56" spans="2:20" x14ac:dyDescent="0.25">
      <c r="B56" s="59" t="s">
        <v>89</v>
      </c>
      <c r="C56" s="60"/>
      <c r="D56" s="60"/>
      <c r="E56" s="60"/>
      <c r="F56" s="61"/>
      <c r="G56" s="47"/>
      <c r="H56" s="47"/>
      <c r="I56" s="47"/>
      <c r="J56" s="48"/>
      <c r="K56" s="4"/>
      <c r="L56" s="96"/>
      <c r="M56" s="4"/>
      <c r="N56" s="111"/>
      <c r="O56" s="111"/>
      <c r="P56" s="111"/>
      <c r="Q56" s="111"/>
      <c r="R56" s="111"/>
      <c r="S56" s="111"/>
      <c r="T56" s="111"/>
    </row>
    <row r="57" spans="2:20" x14ac:dyDescent="0.25">
      <c r="B57" s="49"/>
      <c r="C57" s="188">
        <f>IF(OR(MAX(N59:N83)=0,COUNTA(C59:C83)&lt;$T$59),0,IF(COUNTIFS(N59:N83,1)&lt;&gt;0,1,2))</f>
        <v>0</v>
      </c>
      <c r="D57" s="189"/>
      <c r="E57" s="188">
        <f>IF(OR(MAX(P59:P83)=0,COUNTA(E59:E83)&lt;$T$59),0,IF(COUNTIFS(P59:P83,1)&lt;&gt;0,1,2))</f>
        <v>0</v>
      </c>
      <c r="F57" s="188">
        <f>IF(OR(MAX(Q59:Q83)=0,COUNTA(F59:F83)&lt;$T$59),0,IF(COUNTIFS(Q59:Q83,1)&lt;&gt;0,1,IF(SUM(F59:F83)&lt;=E46+12,2,1)))</f>
        <v>0</v>
      </c>
      <c r="G57" s="188">
        <f>IF(OR(MAX(R59:R83)=0,COUNTA(G59:G83)&lt;$T$59),0,IF(COUNTIFS(R59:R83,1)&lt;&gt;0,1,2))</f>
        <v>0</v>
      </c>
      <c r="H57" s="188">
        <f>IF(OR(MAX(S59:S83)=0,COUNTA(H59:H83)&lt;$T$59),0,IF(COUNTIFS(S59:S83,1)&lt;&gt;0,1,2))</f>
        <v>0</v>
      </c>
      <c r="I57" s="50"/>
      <c r="J57" s="51"/>
      <c r="K57" s="4"/>
      <c r="L57" s="95">
        <f>MIN(C57,E57:H57)</f>
        <v>0</v>
      </c>
      <c r="M57" s="4"/>
      <c r="N57" s="111"/>
      <c r="O57" s="111"/>
      <c r="P57" s="111"/>
      <c r="Q57" s="111"/>
      <c r="R57" s="111"/>
      <c r="S57" s="111"/>
      <c r="T57" s="111"/>
    </row>
    <row r="58" spans="2:20" ht="30" customHeight="1" x14ac:dyDescent="0.25">
      <c r="B58" s="91"/>
      <c r="C58" s="304" t="s">
        <v>180</v>
      </c>
      <c r="D58" s="305"/>
      <c r="E58" s="58" t="s">
        <v>181</v>
      </c>
      <c r="F58" s="58" t="s">
        <v>27</v>
      </c>
      <c r="G58" s="58" t="str">
        <f>IF(E11=Z9,"Quantity carried
(cubic meters)","Quantity carried
(metric tonnes)")</f>
        <v>Quantity carried
(metric tonnes)</v>
      </c>
      <c r="H58" s="58" t="str">
        <f>IF(E11=Z9,"Cargo quantity for this charterer (cubic meters)","Cargo quantity for this charterer (metric tonnes)")</f>
        <v>Cargo quantity for this charterer (metric tonnes)</v>
      </c>
      <c r="I58" s="94" t="s">
        <v>88</v>
      </c>
      <c r="J58" s="93" t="s">
        <v>15</v>
      </c>
      <c r="K58" s="4"/>
      <c r="L58" s="96"/>
      <c r="M58" s="4"/>
      <c r="N58" s="112" t="s">
        <v>67</v>
      </c>
      <c r="P58" s="112" t="s">
        <v>51</v>
      </c>
      <c r="Q58" s="112" t="s">
        <v>27</v>
      </c>
      <c r="R58" s="112" t="str">
        <f>IF(P11=AE9,"Quantity carried (cubic meters)","Quantity carried (metric tonnes)")</f>
        <v>Quantity carried (cubic meters)</v>
      </c>
      <c r="S58" s="112" t="str">
        <f>IF(P11=AE9,"Cargo quantity for this charterer (cubic meters)","Cargo quantity for this charterer (metric tonnes)")</f>
        <v>Cargo quantity for this charterer (cubic meters)</v>
      </c>
      <c r="T58" s="112" t="s">
        <v>95</v>
      </c>
    </row>
    <row r="59" spans="2:20" x14ac:dyDescent="0.25">
      <c r="B59" s="92" t="s">
        <v>28</v>
      </c>
      <c r="C59" s="302" t="str">
        <f>E38&amp;""</f>
        <v/>
      </c>
      <c r="D59" s="303"/>
      <c r="E59" s="179"/>
      <c r="F59" s="180"/>
      <c r="G59" s="180"/>
      <c r="H59" s="180"/>
      <c r="I59" s="216"/>
      <c r="J59" s="46" t="s">
        <v>174</v>
      </c>
      <c r="K59" s="4"/>
      <c r="L59" s="96"/>
      <c r="M59" s="4"/>
      <c r="N59" s="113">
        <f>IF(C59&lt;&gt;"",2,0)</f>
        <v>0</v>
      </c>
      <c r="P59" s="112">
        <f t="shared" ref="P59:P83" si="11">IF(E59&lt;&gt;"",2,0)</f>
        <v>0</v>
      </c>
      <c r="Q59" s="112">
        <f t="shared" ref="Q59:Q83" si="12">IF(F59&lt;&gt;"",IF(AND(F59&gt;=0,F59&lt;=$E$46),2,1),0)</f>
        <v>0</v>
      </c>
      <c r="R59" s="112">
        <f t="shared" ref="R59:R83" si="13">IF(G59&lt;&gt;"",IF(AND(G59&gt;=0,G59&lt;=$E$12),2,1),0)</f>
        <v>0</v>
      </c>
      <c r="S59" s="112">
        <f t="shared" ref="S59:S83" si="14">IF(H59&lt;&gt;"",IF(AND(H59&gt;=0,H59&lt;=G59),2,1),0)</f>
        <v>0</v>
      </c>
      <c r="T59" s="107">
        <f>MAX(COUNTA(C59:D83),COUNTA(E59:E83),COUNTA(F59:F83),COUNTA(G59:G83),COUNTA(H59:H83),COUNTA(I59:I83))</f>
        <v>1</v>
      </c>
    </row>
    <row r="60" spans="2:20" x14ac:dyDescent="0.25">
      <c r="B60" s="92" t="s">
        <v>29</v>
      </c>
      <c r="C60" s="238"/>
      <c r="D60" s="239"/>
      <c r="E60" s="179"/>
      <c r="F60" s="180"/>
      <c r="G60" s="180"/>
      <c r="H60" s="180"/>
      <c r="I60" s="216"/>
      <c r="J60" s="46" t="s">
        <v>140</v>
      </c>
      <c r="K60" s="4"/>
      <c r="L60" s="96"/>
      <c r="M60" s="4"/>
      <c r="N60" s="113">
        <f t="shared" ref="N60:N83" si="15">IF(C60&lt;&gt;"",2,0)</f>
        <v>0</v>
      </c>
      <c r="P60" s="112">
        <f t="shared" si="11"/>
        <v>0</v>
      </c>
      <c r="Q60" s="112">
        <f t="shared" si="12"/>
        <v>0</v>
      </c>
      <c r="R60" s="112">
        <f t="shared" si="13"/>
        <v>0</v>
      </c>
      <c r="S60" s="112">
        <f t="shared" si="14"/>
        <v>0</v>
      </c>
      <c r="T60" s="4"/>
    </row>
    <row r="61" spans="2:20" x14ac:dyDescent="0.25">
      <c r="B61" s="92" t="s">
        <v>30</v>
      </c>
      <c r="C61" s="238"/>
      <c r="D61" s="239"/>
      <c r="E61" s="80"/>
      <c r="F61" s="180"/>
      <c r="G61" s="180"/>
      <c r="H61" s="180"/>
      <c r="I61" s="216"/>
      <c r="J61" s="46" t="s">
        <v>85</v>
      </c>
      <c r="K61" s="4"/>
      <c r="L61" s="96"/>
      <c r="M61" s="4"/>
      <c r="N61" s="113">
        <f t="shared" si="15"/>
        <v>0</v>
      </c>
      <c r="P61" s="112">
        <f t="shared" si="11"/>
        <v>0</v>
      </c>
      <c r="Q61" s="112">
        <f t="shared" si="12"/>
        <v>0</v>
      </c>
      <c r="R61" s="112">
        <f t="shared" si="13"/>
        <v>0</v>
      </c>
      <c r="S61" s="112">
        <f t="shared" si="14"/>
        <v>0</v>
      </c>
      <c r="T61" s="4"/>
    </row>
    <row r="62" spans="2:20" x14ac:dyDescent="0.25">
      <c r="B62" s="92" t="s">
        <v>31</v>
      </c>
      <c r="C62" s="238"/>
      <c r="D62" s="239"/>
      <c r="E62" s="80"/>
      <c r="F62" s="180"/>
      <c r="G62" s="180"/>
      <c r="H62" s="180"/>
      <c r="I62" s="216"/>
      <c r="J62" s="46" t="s">
        <v>85</v>
      </c>
      <c r="K62" s="4"/>
      <c r="L62" s="96"/>
      <c r="M62" s="4"/>
      <c r="N62" s="113">
        <f t="shared" si="15"/>
        <v>0</v>
      </c>
      <c r="P62" s="112">
        <f t="shared" si="11"/>
        <v>0</v>
      </c>
      <c r="Q62" s="112">
        <f t="shared" si="12"/>
        <v>0</v>
      </c>
      <c r="R62" s="112">
        <f t="shared" si="13"/>
        <v>0</v>
      </c>
      <c r="S62" s="112">
        <f t="shared" si="14"/>
        <v>0</v>
      </c>
      <c r="T62" s="4"/>
    </row>
    <row r="63" spans="2:20" x14ac:dyDescent="0.25">
      <c r="B63" s="92" t="s">
        <v>32</v>
      </c>
      <c r="C63" s="238"/>
      <c r="D63" s="239"/>
      <c r="E63" s="80"/>
      <c r="F63" s="180"/>
      <c r="G63" s="180"/>
      <c r="H63" s="180"/>
      <c r="I63" s="216"/>
      <c r="J63" s="46" t="s">
        <v>85</v>
      </c>
      <c r="K63" s="4"/>
      <c r="L63" s="96"/>
      <c r="M63" s="4"/>
      <c r="N63" s="113">
        <f t="shared" si="15"/>
        <v>0</v>
      </c>
      <c r="P63" s="112">
        <f t="shared" si="11"/>
        <v>0</v>
      </c>
      <c r="Q63" s="112">
        <f t="shared" si="12"/>
        <v>0</v>
      </c>
      <c r="R63" s="112">
        <f t="shared" si="13"/>
        <v>0</v>
      </c>
      <c r="S63" s="112">
        <f t="shared" si="14"/>
        <v>0</v>
      </c>
      <c r="T63" s="4"/>
    </row>
    <row r="64" spans="2:20" x14ac:dyDescent="0.25">
      <c r="B64" s="92" t="s">
        <v>33</v>
      </c>
      <c r="C64" s="238"/>
      <c r="D64" s="239"/>
      <c r="E64" s="80"/>
      <c r="F64" s="180"/>
      <c r="G64" s="180"/>
      <c r="H64" s="180"/>
      <c r="I64" s="216"/>
      <c r="J64" s="46" t="s">
        <v>85</v>
      </c>
      <c r="K64" s="4"/>
      <c r="L64" s="96"/>
      <c r="M64" s="4"/>
      <c r="N64" s="113">
        <f t="shared" si="15"/>
        <v>0</v>
      </c>
      <c r="P64" s="112">
        <f t="shared" si="11"/>
        <v>0</v>
      </c>
      <c r="Q64" s="112">
        <f t="shared" si="12"/>
        <v>0</v>
      </c>
      <c r="R64" s="112">
        <f t="shared" si="13"/>
        <v>0</v>
      </c>
      <c r="S64" s="112">
        <f t="shared" si="14"/>
        <v>0</v>
      </c>
      <c r="T64" s="4"/>
    </row>
    <row r="65" spans="2:20" x14ac:dyDescent="0.25">
      <c r="B65" s="92" t="s">
        <v>34</v>
      </c>
      <c r="C65" s="238"/>
      <c r="D65" s="239"/>
      <c r="E65" s="80"/>
      <c r="F65" s="180"/>
      <c r="G65" s="180"/>
      <c r="H65" s="180"/>
      <c r="I65" s="216"/>
      <c r="J65" s="46" t="s">
        <v>85</v>
      </c>
      <c r="K65" s="4"/>
      <c r="L65" s="96"/>
      <c r="M65" s="4"/>
      <c r="N65" s="113">
        <f t="shared" ref="N65:N77" si="16">IF(C65&lt;&gt;"",2,0)</f>
        <v>0</v>
      </c>
      <c r="P65" s="112">
        <f t="shared" ref="P65:P77" si="17">IF(E65&lt;&gt;"",2,0)</f>
        <v>0</v>
      </c>
      <c r="Q65" s="112">
        <f t="shared" ref="Q65:Q77" si="18">IF(F65&lt;&gt;"",IF(AND(F65&gt;=0,F65&lt;=$E$46),2,1),0)</f>
        <v>0</v>
      </c>
      <c r="R65" s="112">
        <f t="shared" ref="R65:R77" si="19">IF(G65&lt;&gt;"",IF(AND(G65&gt;=0,G65&lt;=$E$12),2,1),0)</f>
        <v>0</v>
      </c>
      <c r="S65" s="112">
        <f t="shared" ref="S65:S77" si="20">IF(H65&lt;&gt;"",IF(AND(H65&gt;=0,H65&lt;=G65),2,1),0)</f>
        <v>0</v>
      </c>
      <c r="T65" s="4"/>
    </row>
    <row r="66" spans="2:20" x14ac:dyDescent="0.25">
      <c r="B66" s="92" t="s">
        <v>136</v>
      </c>
      <c r="C66" s="238"/>
      <c r="D66" s="239"/>
      <c r="E66" s="80"/>
      <c r="F66" s="180"/>
      <c r="G66" s="180"/>
      <c r="H66" s="180"/>
      <c r="I66" s="216"/>
      <c r="J66" s="46" t="s">
        <v>85</v>
      </c>
      <c r="K66" s="4"/>
      <c r="L66" s="96"/>
      <c r="M66" s="4"/>
      <c r="N66" s="113">
        <f t="shared" si="16"/>
        <v>0</v>
      </c>
      <c r="P66" s="112">
        <f t="shared" si="17"/>
        <v>0</v>
      </c>
      <c r="Q66" s="112">
        <f t="shared" si="18"/>
        <v>0</v>
      </c>
      <c r="R66" s="112">
        <f t="shared" si="19"/>
        <v>0</v>
      </c>
      <c r="S66" s="112">
        <f t="shared" si="20"/>
        <v>0</v>
      </c>
      <c r="T66" s="4"/>
    </row>
    <row r="67" spans="2:20" x14ac:dyDescent="0.25">
      <c r="B67" s="92" t="s">
        <v>137</v>
      </c>
      <c r="C67" s="238"/>
      <c r="D67" s="239"/>
      <c r="E67" s="80"/>
      <c r="F67" s="180"/>
      <c r="G67" s="180"/>
      <c r="H67" s="180"/>
      <c r="I67" s="216"/>
      <c r="J67" s="46" t="s">
        <v>85</v>
      </c>
      <c r="K67" s="4"/>
      <c r="L67" s="96"/>
      <c r="M67" s="4"/>
      <c r="N67" s="113">
        <f t="shared" si="16"/>
        <v>0</v>
      </c>
      <c r="P67" s="112">
        <f t="shared" si="17"/>
        <v>0</v>
      </c>
      <c r="Q67" s="112">
        <f t="shared" si="18"/>
        <v>0</v>
      </c>
      <c r="R67" s="112">
        <f t="shared" si="19"/>
        <v>0</v>
      </c>
      <c r="S67" s="112">
        <f t="shared" si="20"/>
        <v>0</v>
      </c>
      <c r="T67" s="4"/>
    </row>
    <row r="68" spans="2:20" x14ac:dyDescent="0.25">
      <c r="B68" s="92" t="s">
        <v>48</v>
      </c>
      <c r="C68" s="238"/>
      <c r="D68" s="239"/>
      <c r="E68" s="80"/>
      <c r="F68" s="180"/>
      <c r="G68" s="180"/>
      <c r="H68" s="180"/>
      <c r="I68" s="216"/>
      <c r="J68" s="46" t="s">
        <v>85</v>
      </c>
      <c r="K68" s="4"/>
      <c r="L68" s="96"/>
      <c r="M68" s="4"/>
      <c r="N68" s="113">
        <f t="shared" si="16"/>
        <v>0</v>
      </c>
      <c r="P68" s="112">
        <f t="shared" si="17"/>
        <v>0</v>
      </c>
      <c r="Q68" s="112">
        <f t="shared" si="18"/>
        <v>0</v>
      </c>
      <c r="R68" s="112">
        <f t="shared" si="19"/>
        <v>0</v>
      </c>
      <c r="S68" s="112">
        <f t="shared" si="20"/>
        <v>0</v>
      </c>
      <c r="T68" s="4"/>
    </row>
    <row r="69" spans="2:20" x14ac:dyDescent="0.25">
      <c r="B69" s="92" t="s">
        <v>49</v>
      </c>
      <c r="C69" s="238"/>
      <c r="D69" s="239"/>
      <c r="E69" s="80"/>
      <c r="F69" s="180"/>
      <c r="G69" s="180"/>
      <c r="H69" s="180"/>
      <c r="I69" s="216"/>
      <c r="J69" s="46" t="s">
        <v>85</v>
      </c>
      <c r="K69" s="4"/>
      <c r="L69" s="96"/>
      <c r="M69" s="4"/>
      <c r="N69" s="113">
        <f t="shared" si="16"/>
        <v>0</v>
      </c>
      <c r="P69" s="112">
        <f t="shared" si="17"/>
        <v>0</v>
      </c>
      <c r="Q69" s="112">
        <f t="shared" si="18"/>
        <v>0</v>
      </c>
      <c r="R69" s="112">
        <f t="shared" si="19"/>
        <v>0</v>
      </c>
      <c r="S69" s="112">
        <f t="shared" si="20"/>
        <v>0</v>
      </c>
      <c r="T69" s="4"/>
    </row>
    <row r="70" spans="2:20" x14ac:dyDescent="0.25">
      <c r="B70" s="92" t="s">
        <v>50</v>
      </c>
      <c r="C70" s="238"/>
      <c r="D70" s="239"/>
      <c r="E70" s="80"/>
      <c r="F70" s="180"/>
      <c r="G70" s="180"/>
      <c r="H70" s="180"/>
      <c r="I70" s="216"/>
      <c r="J70" s="46" t="s">
        <v>85</v>
      </c>
      <c r="K70" s="4"/>
      <c r="L70" s="96"/>
      <c r="M70" s="4"/>
      <c r="N70" s="113">
        <f t="shared" si="16"/>
        <v>0</v>
      </c>
      <c r="P70" s="112">
        <f t="shared" si="17"/>
        <v>0</v>
      </c>
      <c r="Q70" s="112">
        <f t="shared" si="18"/>
        <v>0</v>
      </c>
      <c r="R70" s="112">
        <f t="shared" si="19"/>
        <v>0</v>
      </c>
      <c r="S70" s="112">
        <f t="shared" si="20"/>
        <v>0</v>
      </c>
      <c r="T70" s="4"/>
    </row>
    <row r="71" spans="2:20" x14ac:dyDescent="0.25">
      <c r="B71" s="92" t="s">
        <v>212</v>
      </c>
      <c r="C71" s="238"/>
      <c r="D71" s="239"/>
      <c r="E71" s="80"/>
      <c r="F71" s="180"/>
      <c r="G71" s="180"/>
      <c r="H71" s="180"/>
      <c r="I71" s="216"/>
      <c r="J71" s="46" t="s">
        <v>85</v>
      </c>
      <c r="K71" s="4"/>
      <c r="L71" s="96"/>
      <c r="M71" s="4"/>
      <c r="N71" s="113">
        <f t="shared" si="16"/>
        <v>0</v>
      </c>
      <c r="P71" s="112">
        <f t="shared" si="17"/>
        <v>0</v>
      </c>
      <c r="Q71" s="112">
        <f t="shared" si="18"/>
        <v>0</v>
      </c>
      <c r="R71" s="112">
        <f t="shared" si="19"/>
        <v>0</v>
      </c>
      <c r="S71" s="112">
        <f t="shared" si="20"/>
        <v>0</v>
      </c>
      <c r="T71" s="4"/>
    </row>
    <row r="72" spans="2:20" x14ac:dyDescent="0.25">
      <c r="B72" s="92" t="s">
        <v>213</v>
      </c>
      <c r="C72" s="238"/>
      <c r="D72" s="239"/>
      <c r="E72" s="80"/>
      <c r="F72" s="180"/>
      <c r="G72" s="180"/>
      <c r="H72" s="180"/>
      <c r="I72" s="216"/>
      <c r="J72" s="46" t="s">
        <v>85</v>
      </c>
      <c r="K72" s="4"/>
      <c r="L72" s="96"/>
      <c r="M72" s="4"/>
      <c r="N72" s="113">
        <f t="shared" si="16"/>
        <v>0</v>
      </c>
      <c r="P72" s="112">
        <f t="shared" si="17"/>
        <v>0</v>
      </c>
      <c r="Q72" s="112">
        <f t="shared" si="18"/>
        <v>0</v>
      </c>
      <c r="R72" s="112">
        <f t="shared" si="19"/>
        <v>0</v>
      </c>
      <c r="S72" s="112">
        <f t="shared" si="20"/>
        <v>0</v>
      </c>
      <c r="T72" s="4"/>
    </row>
    <row r="73" spans="2:20" x14ac:dyDescent="0.25">
      <c r="B73" s="92" t="s">
        <v>214</v>
      </c>
      <c r="C73" s="238"/>
      <c r="D73" s="239"/>
      <c r="E73" s="80"/>
      <c r="F73" s="180"/>
      <c r="G73" s="180"/>
      <c r="H73" s="180"/>
      <c r="I73" s="216"/>
      <c r="J73" s="46" t="s">
        <v>85</v>
      </c>
      <c r="K73" s="4"/>
      <c r="L73" s="96"/>
      <c r="M73" s="4"/>
      <c r="N73" s="113">
        <f t="shared" si="16"/>
        <v>0</v>
      </c>
      <c r="P73" s="112">
        <f t="shared" si="17"/>
        <v>0</v>
      </c>
      <c r="Q73" s="112">
        <f t="shared" si="18"/>
        <v>0</v>
      </c>
      <c r="R73" s="112">
        <f t="shared" si="19"/>
        <v>0</v>
      </c>
      <c r="S73" s="112">
        <f t="shared" si="20"/>
        <v>0</v>
      </c>
      <c r="T73" s="4"/>
    </row>
    <row r="74" spans="2:20" x14ac:dyDescent="0.25">
      <c r="B74" s="92" t="s">
        <v>215</v>
      </c>
      <c r="C74" s="238"/>
      <c r="D74" s="239"/>
      <c r="E74" s="80"/>
      <c r="F74" s="180"/>
      <c r="G74" s="180"/>
      <c r="H74" s="180"/>
      <c r="I74" s="216"/>
      <c r="J74" s="46" t="s">
        <v>85</v>
      </c>
      <c r="K74" s="4"/>
      <c r="L74" s="96"/>
      <c r="M74" s="4"/>
      <c r="N74" s="113">
        <f t="shared" si="16"/>
        <v>0</v>
      </c>
      <c r="P74" s="112">
        <f t="shared" si="17"/>
        <v>0</v>
      </c>
      <c r="Q74" s="112">
        <f t="shared" si="18"/>
        <v>0</v>
      </c>
      <c r="R74" s="112">
        <f t="shared" si="19"/>
        <v>0</v>
      </c>
      <c r="S74" s="112">
        <f t="shared" si="20"/>
        <v>0</v>
      </c>
      <c r="T74" s="4"/>
    </row>
    <row r="75" spans="2:20" x14ac:dyDescent="0.25">
      <c r="B75" s="92" t="s">
        <v>216</v>
      </c>
      <c r="C75" s="238"/>
      <c r="D75" s="239"/>
      <c r="E75" s="80"/>
      <c r="F75" s="180"/>
      <c r="G75" s="180"/>
      <c r="H75" s="180"/>
      <c r="I75" s="216"/>
      <c r="J75" s="46" t="s">
        <v>85</v>
      </c>
      <c r="K75" s="4"/>
      <c r="L75" s="96"/>
      <c r="M75" s="4"/>
      <c r="N75" s="113">
        <f t="shared" si="16"/>
        <v>0</v>
      </c>
      <c r="P75" s="112">
        <f t="shared" si="17"/>
        <v>0</v>
      </c>
      <c r="Q75" s="112">
        <f t="shared" si="18"/>
        <v>0</v>
      </c>
      <c r="R75" s="112">
        <f t="shared" si="19"/>
        <v>0</v>
      </c>
      <c r="S75" s="112">
        <f t="shared" si="20"/>
        <v>0</v>
      </c>
      <c r="T75" s="4"/>
    </row>
    <row r="76" spans="2:20" x14ac:dyDescent="0.25">
      <c r="B76" s="92" t="s">
        <v>217</v>
      </c>
      <c r="C76" s="238"/>
      <c r="D76" s="239"/>
      <c r="E76" s="80"/>
      <c r="F76" s="180"/>
      <c r="G76" s="180"/>
      <c r="H76" s="180"/>
      <c r="I76" s="216"/>
      <c r="J76" s="46" t="s">
        <v>85</v>
      </c>
      <c r="K76" s="4"/>
      <c r="L76" s="96"/>
      <c r="M76" s="4"/>
      <c r="N76" s="113">
        <f t="shared" si="16"/>
        <v>0</v>
      </c>
      <c r="P76" s="112">
        <f t="shared" si="17"/>
        <v>0</v>
      </c>
      <c r="Q76" s="112">
        <f t="shared" si="18"/>
        <v>0</v>
      </c>
      <c r="R76" s="112">
        <f t="shared" si="19"/>
        <v>0</v>
      </c>
      <c r="S76" s="112">
        <f t="shared" si="20"/>
        <v>0</v>
      </c>
      <c r="T76" s="4"/>
    </row>
    <row r="77" spans="2:20" x14ac:dyDescent="0.25">
      <c r="B77" s="92" t="s">
        <v>218</v>
      </c>
      <c r="C77" s="238"/>
      <c r="D77" s="239"/>
      <c r="E77" s="80"/>
      <c r="F77" s="180"/>
      <c r="G77" s="180"/>
      <c r="H77" s="180"/>
      <c r="I77" s="216"/>
      <c r="J77" s="46" t="s">
        <v>85</v>
      </c>
      <c r="K77" s="4"/>
      <c r="L77" s="96"/>
      <c r="M77" s="4"/>
      <c r="N77" s="113">
        <f t="shared" si="16"/>
        <v>0</v>
      </c>
      <c r="P77" s="112">
        <f t="shared" si="17"/>
        <v>0</v>
      </c>
      <c r="Q77" s="112">
        <f t="shared" si="18"/>
        <v>0</v>
      </c>
      <c r="R77" s="112">
        <f t="shared" si="19"/>
        <v>0</v>
      </c>
      <c r="S77" s="112">
        <f t="shared" si="20"/>
        <v>0</v>
      </c>
      <c r="T77" s="4"/>
    </row>
    <row r="78" spans="2:20" x14ac:dyDescent="0.25">
      <c r="B78" s="92" t="s">
        <v>219</v>
      </c>
      <c r="C78" s="238"/>
      <c r="D78" s="239"/>
      <c r="E78" s="80"/>
      <c r="F78" s="180"/>
      <c r="G78" s="180"/>
      <c r="H78" s="180"/>
      <c r="I78" s="216"/>
      <c r="J78" s="46" t="s">
        <v>85</v>
      </c>
      <c r="K78" s="4"/>
      <c r="L78" s="96"/>
      <c r="M78" s="4"/>
      <c r="N78" s="113">
        <f t="shared" si="15"/>
        <v>0</v>
      </c>
      <c r="P78" s="112">
        <f t="shared" si="11"/>
        <v>0</v>
      </c>
      <c r="Q78" s="112">
        <f t="shared" si="12"/>
        <v>0</v>
      </c>
      <c r="R78" s="112">
        <f t="shared" si="13"/>
        <v>0</v>
      </c>
      <c r="S78" s="112">
        <f t="shared" si="14"/>
        <v>0</v>
      </c>
      <c r="T78" s="4"/>
    </row>
    <row r="79" spans="2:20" x14ac:dyDescent="0.25">
      <c r="B79" s="92" t="s">
        <v>220</v>
      </c>
      <c r="C79" s="238"/>
      <c r="D79" s="239"/>
      <c r="E79" s="80"/>
      <c r="F79" s="180"/>
      <c r="G79" s="180"/>
      <c r="H79" s="180"/>
      <c r="I79" s="216"/>
      <c r="J79" s="46" t="s">
        <v>85</v>
      </c>
      <c r="K79" s="4"/>
      <c r="L79" s="96"/>
      <c r="M79" s="4"/>
      <c r="N79" s="113">
        <f t="shared" si="15"/>
        <v>0</v>
      </c>
      <c r="P79" s="112">
        <f t="shared" si="11"/>
        <v>0</v>
      </c>
      <c r="Q79" s="112">
        <f t="shared" si="12"/>
        <v>0</v>
      </c>
      <c r="R79" s="112">
        <f t="shared" si="13"/>
        <v>0</v>
      </c>
      <c r="S79" s="112">
        <f t="shared" si="14"/>
        <v>0</v>
      </c>
      <c r="T79" s="4"/>
    </row>
    <row r="80" spans="2:20" x14ac:dyDescent="0.25">
      <c r="B80" s="92" t="s">
        <v>221</v>
      </c>
      <c r="C80" s="238"/>
      <c r="D80" s="239"/>
      <c r="E80" s="80"/>
      <c r="F80" s="180"/>
      <c r="G80" s="180"/>
      <c r="H80" s="180"/>
      <c r="I80" s="216"/>
      <c r="J80" s="46" t="s">
        <v>85</v>
      </c>
      <c r="K80" s="4"/>
      <c r="L80" s="96"/>
      <c r="M80" s="4"/>
      <c r="N80" s="113">
        <f t="shared" si="15"/>
        <v>0</v>
      </c>
      <c r="P80" s="112">
        <f t="shared" si="11"/>
        <v>0</v>
      </c>
      <c r="Q80" s="112">
        <f t="shared" si="12"/>
        <v>0</v>
      </c>
      <c r="R80" s="112">
        <f t="shared" si="13"/>
        <v>0</v>
      </c>
      <c r="S80" s="112">
        <f t="shared" si="14"/>
        <v>0</v>
      </c>
      <c r="T80" s="4"/>
    </row>
    <row r="81" spans="2:23" x14ac:dyDescent="0.25">
      <c r="B81" s="92" t="s">
        <v>222</v>
      </c>
      <c r="C81" s="238"/>
      <c r="D81" s="239"/>
      <c r="E81" s="80"/>
      <c r="F81" s="180"/>
      <c r="G81" s="180"/>
      <c r="H81" s="180"/>
      <c r="I81" s="216"/>
      <c r="J81" s="46" t="s">
        <v>85</v>
      </c>
      <c r="K81" s="4"/>
      <c r="L81" s="96"/>
      <c r="M81" s="4"/>
      <c r="N81" s="113">
        <f t="shared" si="15"/>
        <v>0</v>
      </c>
      <c r="P81" s="112">
        <f t="shared" si="11"/>
        <v>0</v>
      </c>
      <c r="Q81" s="112">
        <f t="shared" si="12"/>
        <v>0</v>
      </c>
      <c r="R81" s="112">
        <f t="shared" si="13"/>
        <v>0</v>
      </c>
      <c r="S81" s="112">
        <f t="shared" si="14"/>
        <v>0</v>
      </c>
      <c r="T81" s="4"/>
    </row>
    <row r="82" spans="2:23" x14ac:dyDescent="0.25">
      <c r="B82" s="92" t="s">
        <v>223</v>
      </c>
      <c r="C82" s="238"/>
      <c r="D82" s="239"/>
      <c r="E82" s="80"/>
      <c r="F82" s="180"/>
      <c r="G82" s="180"/>
      <c r="H82" s="180"/>
      <c r="I82" s="216"/>
      <c r="J82" s="46" t="s">
        <v>85</v>
      </c>
      <c r="K82" s="4"/>
      <c r="L82" s="96"/>
      <c r="M82" s="4"/>
      <c r="N82" s="113">
        <f t="shared" si="15"/>
        <v>0</v>
      </c>
      <c r="P82" s="112">
        <f t="shared" si="11"/>
        <v>0</v>
      </c>
      <c r="Q82" s="112">
        <f t="shared" si="12"/>
        <v>0</v>
      </c>
      <c r="R82" s="112">
        <f t="shared" si="13"/>
        <v>0</v>
      </c>
      <c r="S82" s="112">
        <f t="shared" si="14"/>
        <v>0</v>
      </c>
      <c r="T82" s="4"/>
    </row>
    <row r="83" spans="2:23" x14ac:dyDescent="0.25">
      <c r="B83" s="92" t="s">
        <v>224</v>
      </c>
      <c r="C83" s="238"/>
      <c r="D83" s="239"/>
      <c r="E83" s="80"/>
      <c r="F83" s="180"/>
      <c r="G83" s="180"/>
      <c r="H83" s="180"/>
      <c r="I83" s="216"/>
      <c r="J83" s="46" t="s">
        <v>85</v>
      </c>
      <c r="K83" s="4"/>
      <c r="L83" s="96"/>
      <c r="M83" s="4"/>
      <c r="N83" s="113">
        <f t="shared" si="15"/>
        <v>0</v>
      </c>
      <c r="P83" s="112">
        <f t="shared" si="11"/>
        <v>0</v>
      </c>
      <c r="Q83" s="112">
        <f t="shared" si="12"/>
        <v>0</v>
      </c>
      <c r="R83" s="112">
        <f t="shared" si="13"/>
        <v>0</v>
      </c>
      <c r="S83" s="112">
        <f t="shared" si="14"/>
        <v>0</v>
      </c>
      <c r="T83" s="4"/>
    </row>
    <row r="84" spans="2:23" ht="75" customHeight="1" x14ac:dyDescent="0.25">
      <c r="B84" s="301" t="s">
        <v>138</v>
      </c>
      <c r="C84" s="236"/>
      <c r="D84" s="236"/>
      <c r="E84" s="236"/>
      <c r="F84" s="236"/>
      <c r="G84" s="236"/>
      <c r="H84" s="236"/>
      <c r="I84" s="236"/>
      <c r="J84" s="237"/>
      <c r="K84" s="4"/>
      <c r="L84" s="96"/>
      <c r="M84" s="4"/>
      <c r="N84" s="4"/>
      <c r="O84" s="4"/>
      <c r="P84" s="4"/>
      <c r="Q84" s="4"/>
      <c r="R84" s="4"/>
      <c r="S84" s="4"/>
      <c r="T84" s="4"/>
    </row>
    <row r="85" spans="2:23" ht="6.75" customHeight="1" x14ac:dyDescent="0.25">
      <c r="B85" s="264"/>
      <c r="C85" s="265"/>
      <c r="D85" s="265"/>
      <c r="E85" s="265"/>
      <c r="F85" s="266"/>
      <c r="G85" s="266"/>
      <c r="H85" s="266"/>
      <c r="I85" s="266"/>
      <c r="J85" s="267"/>
      <c r="K85" s="4"/>
      <c r="L85" s="96"/>
      <c r="M85" s="4"/>
      <c r="N85" s="4"/>
      <c r="O85" s="9"/>
    </row>
    <row r="86" spans="2:23" ht="18" customHeight="1" x14ac:dyDescent="0.25">
      <c r="B86" s="251" t="s">
        <v>35</v>
      </c>
      <c r="C86" s="252"/>
      <c r="D86" s="252"/>
      <c r="E86" s="252"/>
      <c r="F86" s="253"/>
      <c r="G86" s="253"/>
      <c r="H86" s="54" t="s">
        <v>15</v>
      </c>
      <c r="I86" s="27"/>
      <c r="J86" s="28"/>
      <c r="K86" s="7"/>
      <c r="L86" s="97"/>
      <c r="M86" s="7"/>
      <c r="N86" s="7"/>
      <c r="O86" s="7"/>
      <c r="P86" s="8"/>
      <c r="Q86" s="8"/>
      <c r="R86" s="8"/>
      <c r="S86" s="8"/>
      <c r="T86" s="8"/>
      <c r="U86" s="8"/>
      <c r="V86" s="8"/>
      <c r="W86" s="8"/>
    </row>
    <row r="87" spans="2:23" ht="14.45" customHeight="1" x14ac:dyDescent="0.3">
      <c r="B87" s="85" t="s">
        <v>80</v>
      </c>
      <c r="C87" s="86"/>
      <c r="D87" s="190">
        <f>IF(L87&lt;2,1,2)</f>
        <v>1</v>
      </c>
      <c r="E87" s="65" t="str">
        <f>IF(D87=1,"There are either still empty mandatory fields or at least one validation warning in the form","All required fields are successfully validated")</f>
        <v>There are either still empty mandatory fields or at least one validation warning in the form</v>
      </c>
      <c r="F87" s="88"/>
      <c r="G87" s="88"/>
      <c r="H87" s="88"/>
      <c r="I87" s="88"/>
      <c r="J87" s="89"/>
      <c r="K87" s="14"/>
      <c r="L87" s="98">
        <f>MIN(L9:L84)</f>
        <v>0</v>
      </c>
      <c r="M87" s="14"/>
      <c r="N87" s="90"/>
      <c r="O87" s="90"/>
      <c r="P87" s="4"/>
      <c r="Q87" s="4"/>
      <c r="R87" s="4"/>
      <c r="S87" s="4"/>
      <c r="T87" s="4"/>
      <c r="U87" s="4"/>
      <c r="V87" s="4"/>
      <c r="W87" s="4"/>
    </row>
    <row r="88" spans="2:23" x14ac:dyDescent="0.25">
      <c r="B88" s="81" t="s">
        <v>167</v>
      </c>
      <c r="C88" s="82"/>
      <c r="D88" s="82"/>
      <c r="E88" s="82"/>
      <c r="F88" s="240"/>
      <c r="G88" s="241"/>
      <c r="H88" s="66" t="s">
        <v>36</v>
      </c>
      <c r="I88" s="66"/>
      <c r="J88" s="67"/>
      <c r="K88" s="68"/>
      <c r="L88" s="68"/>
      <c r="M88" s="68"/>
      <c r="N88" s="4"/>
      <c r="O88" s="4"/>
    </row>
    <row r="89" spans="2:23" x14ac:dyDescent="0.25">
      <c r="B89" s="83" t="s">
        <v>37</v>
      </c>
      <c r="C89" s="84"/>
      <c r="D89" s="84"/>
      <c r="E89" s="84"/>
      <c r="F89" s="242"/>
      <c r="G89" s="243"/>
      <c r="H89" s="69" t="s">
        <v>38</v>
      </c>
      <c r="I89" s="69"/>
      <c r="J89" s="70"/>
      <c r="K89" s="68"/>
      <c r="L89" s="68"/>
      <c r="M89" s="68"/>
      <c r="N89" s="4"/>
      <c r="O89" s="4"/>
    </row>
    <row r="90" spans="2:23" ht="28.9" customHeight="1" x14ac:dyDescent="0.25">
      <c r="B90" s="249" t="s">
        <v>81</v>
      </c>
      <c r="C90" s="250"/>
      <c r="D90" s="250"/>
      <c r="E90" s="250"/>
      <c r="F90" s="244"/>
      <c r="G90" s="245"/>
      <c r="H90" s="178" t="s">
        <v>139</v>
      </c>
      <c r="I90" s="71"/>
      <c r="J90" s="70"/>
      <c r="K90" s="68"/>
      <c r="L90" s="68"/>
      <c r="M90" s="68"/>
      <c r="N90" s="4"/>
      <c r="O90" s="4"/>
    </row>
    <row r="91" spans="2:23" ht="28.9" customHeight="1" thickBot="1" x14ac:dyDescent="0.3">
      <c r="B91" s="72" t="s">
        <v>39</v>
      </c>
      <c r="C91" s="73"/>
      <c r="D91" s="73"/>
      <c r="E91" s="74"/>
      <c r="F91" s="246"/>
      <c r="G91" s="247"/>
      <c r="H91" s="247"/>
      <c r="I91" s="247"/>
      <c r="J91" s="248"/>
      <c r="K91" s="68"/>
      <c r="L91" s="68"/>
      <c r="M91" s="68"/>
      <c r="N91" s="4"/>
      <c r="O91" s="4"/>
    </row>
    <row r="92" spans="2:23" ht="14.25" customHeight="1" thickBot="1" x14ac:dyDescent="0.3">
      <c r="B92" s="75"/>
      <c r="C92" s="75"/>
      <c r="D92" s="75"/>
      <c r="E92" s="75"/>
      <c r="F92" s="75"/>
      <c r="G92" s="75"/>
      <c r="H92" s="75"/>
      <c r="I92" s="75"/>
      <c r="J92" s="75"/>
      <c r="K92" s="68"/>
      <c r="L92" s="68"/>
      <c r="M92" s="68"/>
      <c r="N92" s="4"/>
      <c r="O92" s="4"/>
    </row>
    <row r="93" spans="2:23" ht="18.75" x14ac:dyDescent="0.3">
      <c r="B93" s="122" t="s">
        <v>98</v>
      </c>
      <c r="C93" s="123"/>
      <c r="D93" s="123"/>
      <c r="E93" s="123"/>
      <c r="F93" s="124" t="s">
        <v>14</v>
      </c>
      <c r="G93" s="125" t="s">
        <v>99</v>
      </c>
      <c r="H93" s="125"/>
      <c r="I93" s="125"/>
      <c r="J93" s="126"/>
      <c r="K93" s="68"/>
      <c r="L93" s="68"/>
      <c r="M93" s="68"/>
      <c r="N93" s="4"/>
      <c r="O93" s="4"/>
    </row>
    <row r="94" spans="2:23" ht="18" x14ac:dyDescent="0.25">
      <c r="B94" s="229" t="s">
        <v>241</v>
      </c>
      <c r="C94" s="156"/>
      <c r="D94" s="156"/>
      <c r="E94" s="160">
        <f>SUM(S29:S34)</f>
        <v>0</v>
      </c>
      <c r="F94" s="231" t="s">
        <v>244</v>
      </c>
      <c r="G94" s="157" t="s">
        <v>129</v>
      </c>
      <c r="H94" s="158"/>
      <c r="I94" s="158"/>
      <c r="J94" s="159"/>
      <c r="K94" s="68"/>
      <c r="L94" s="68"/>
      <c r="M94" s="68"/>
      <c r="N94" s="4"/>
      <c r="O94" s="4"/>
    </row>
    <row r="95" spans="2:23" ht="18" x14ac:dyDescent="0.25">
      <c r="B95" s="230" t="s">
        <v>242</v>
      </c>
      <c r="C95" s="166"/>
      <c r="D95" s="166"/>
      <c r="E95" s="212">
        <f>SUM(S49:S54)</f>
        <v>0</v>
      </c>
      <c r="F95" s="232" t="s">
        <v>244</v>
      </c>
      <c r="G95" s="213" t="s">
        <v>130</v>
      </c>
      <c r="H95" s="170"/>
      <c r="I95" s="170"/>
      <c r="J95" s="171"/>
      <c r="K95" s="4"/>
      <c r="L95" s="4"/>
      <c r="M95" s="4"/>
      <c r="N95" s="4"/>
      <c r="O95" s="4"/>
    </row>
    <row r="96" spans="2:23" ht="18" x14ac:dyDescent="0.25">
      <c r="B96" s="205" t="s">
        <v>252</v>
      </c>
      <c r="C96" s="206"/>
      <c r="D96" s="206"/>
      <c r="E96" s="207">
        <f>E94+E95</f>
        <v>0</v>
      </c>
      <c r="F96" s="206" t="s">
        <v>245</v>
      </c>
      <c r="G96" s="208" t="s">
        <v>128</v>
      </c>
      <c r="H96" s="209"/>
      <c r="I96" s="209"/>
      <c r="J96" s="210"/>
      <c r="K96" s="68"/>
      <c r="L96" s="68"/>
      <c r="M96" s="68"/>
      <c r="N96" s="4"/>
      <c r="O96" s="4"/>
    </row>
    <row r="97" spans="2:16" ht="18" x14ac:dyDescent="0.25">
      <c r="B97" s="155" t="s">
        <v>126</v>
      </c>
      <c r="C97" s="166"/>
      <c r="D97" s="166"/>
      <c r="E97" s="214" t="str">
        <f>IFERROR(E99/E98*E96,"")</f>
        <v/>
      </c>
      <c r="F97" s="231" t="s">
        <v>244</v>
      </c>
      <c r="G97" s="211" t="s">
        <v>190</v>
      </c>
      <c r="H97" s="170"/>
      <c r="I97" s="170"/>
      <c r="J97" s="171"/>
      <c r="K97" s="4"/>
      <c r="L97" s="4"/>
      <c r="M97" s="4"/>
      <c r="N97" s="4"/>
      <c r="O97" s="4"/>
    </row>
    <row r="98" spans="2:16" x14ac:dyDescent="0.25">
      <c r="B98" s="161" t="s">
        <v>97</v>
      </c>
      <c r="C98" s="162"/>
      <c r="D98" s="162"/>
      <c r="E98" s="177">
        <f>IF(E11&lt;&gt;Z9,SUMPRODUCT($F$59:$F$83,$G$59:$G$83)/1000000,SUMPRODUCT($F$59:$F$83,$G$59:$G$83)*E13/1000000)</f>
        <v>0</v>
      </c>
      <c r="F98" s="162" t="s">
        <v>100</v>
      </c>
      <c r="G98" s="163" t="s">
        <v>131</v>
      </c>
      <c r="H98" s="164"/>
      <c r="I98" s="164"/>
      <c r="J98" s="165"/>
      <c r="K98" s="4"/>
      <c r="L98" s="4"/>
      <c r="M98" s="4"/>
      <c r="N98" s="4"/>
      <c r="O98" s="4"/>
    </row>
    <row r="99" spans="2:16" x14ac:dyDescent="0.25">
      <c r="B99" s="155" t="s">
        <v>126</v>
      </c>
      <c r="C99" s="166"/>
      <c r="D99" s="166"/>
      <c r="E99" s="167">
        <f>IF(E11&lt;&gt;Z9,SUMPRODUCT($F$59:$F$83,$H$59:$H$83)/1000000,SUMPRODUCT($F$59:$F$83,$H$59:$H$83)*E13/1000000)</f>
        <v>0</v>
      </c>
      <c r="F99" s="168" t="s">
        <v>100</v>
      </c>
      <c r="G99" s="169" t="s">
        <v>132</v>
      </c>
      <c r="H99" s="170"/>
      <c r="I99" s="170"/>
      <c r="J99" s="171"/>
      <c r="K99" s="4"/>
      <c r="L99" s="4"/>
      <c r="M99" s="4"/>
      <c r="N99" s="4"/>
      <c r="O99" s="4"/>
    </row>
    <row r="100" spans="2:16" ht="18.75" thickBot="1" x14ac:dyDescent="0.4">
      <c r="B100" s="172" t="s">
        <v>243</v>
      </c>
      <c r="C100" s="173"/>
      <c r="D100" s="173"/>
      <c r="E100" s="174" t="str">
        <f>IFERROR(E96/E98,"")</f>
        <v/>
      </c>
      <c r="F100" s="173" t="s">
        <v>246</v>
      </c>
      <c r="G100" s="233" t="s">
        <v>247</v>
      </c>
      <c r="H100" s="175"/>
      <c r="I100" s="175"/>
      <c r="J100" s="176"/>
      <c r="K100" s="4"/>
      <c r="L100" s="4"/>
      <c r="M100" s="4"/>
      <c r="N100" s="4"/>
      <c r="O100" s="4"/>
    </row>
    <row r="101" spans="2:16" ht="14.25" customHeight="1" collapsed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</row>
    <row r="102" spans="2:16" ht="14.25" hidden="1" customHeight="1" outlineLevel="1" x14ac:dyDescent="0.25">
      <c r="B102" s="6"/>
      <c r="C102" s="6"/>
      <c r="D102" s="154" t="s">
        <v>127</v>
      </c>
      <c r="E102" s="6"/>
      <c r="F102" s="6"/>
      <c r="G102" s="6"/>
      <c r="H102" s="6"/>
      <c r="I102" s="6"/>
      <c r="J102" s="6"/>
      <c r="K102" s="6"/>
      <c r="L102" s="4"/>
      <c r="M102" s="4"/>
      <c r="N102" s="4"/>
      <c r="O102" s="4"/>
      <c r="P102" s="4"/>
    </row>
    <row r="103" spans="2:16" ht="14.25" hidden="1" customHeight="1" outlineLevel="1" x14ac:dyDescent="0.25">
      <c r="B103" s="6"/>
      <c r="C103" s="6"/>
      <c r="D103" s="219"/>
      <c r="E103" s="127" t="s">
        <v>119</v>
      </c>
      <c r="F103" s="127" t="s">
        <v>120</v>
      </c>
      <c r="G103" s="127" t="s">
        <v>121</v>
      </c>
      <c r="H103" s="220" t="s">
        <v>226</v>
      </c>
      <c r="I103" s="220" t="s">
        <v>227</v>
      </c>
      <c r="J103" s="152" t="s">
        <v>124</v>
      </c>
      <c r="K103" s="6"/>
      <c r="L103" s="4"/>
      <c r="M103" s="4"/>
      <c r="N103" s="4"/>
      <c r="O103" s="4"/>
      <c r="P103" s="4"/>
    </row>
    <row r="104" spans="2:16" ht="14.25" hidden="1" customHeight="1" outlineLevel="1" x14ac:dyDescent="0.25">
      <c r="B104" s="6"/>
      <c r="C104" s="6"/>
      <c r="D104" s="234" t="s">
        <v>122</v>
      </c>
      <c r="E104" s="128" t="s">
        <v>105</v>
      </c>
      <c r="F104" s="129" t="s">
        <v>228</v>
      </c>
      <c r="G104" s="221"/>
      <c r="H104" s="139">
        <v>3.84</v>
      </c>
      <c r="I104" s="139">
        <v>3.16</v>
      </c>
      <c r="J104" s="6" t="s">
        <v>254</v>
      </c>
      <c r="K104" s="6"/>
      <c r="L104" s="4"/>
      <c r="M104" s="4"/>
      <c r="N104" s="4"/>
      <c r="O104" s="4"/>
      <c r="P104" s="4"/>
    </row>
    <row r="105" spans="2:16" ht="14.25" hidden="1" customHeight="1" outlineLevel="1" x14ac:dyDescent="0.25">
      <c r="B105" s="6"/>
      <c r="C105" s="6"/>
      <c r="D105" s="234"/>
      <c r="E105" s="130" t="s">
        <v>229</v>
      </c>
      <c r="F105" s="131" t="s">
        <v>230</v>
      </c>
      <c r="G105" s="222"/>
      <c r="H105" s="140">
        <v>3.84</v>
      </c>
      <c r="I105" s="140">
        <v>3.16</v>
      </c>
      <c r="J105" s="6" t="s">
        <v>231</v>
      </c>
      <c r="K105" s="6"/>
      <c r="L105" s="4"/>
      <c r="M105" s="4"/>
      <c r="N105" s="4"/>
      <c r="O105" s="4"/>
      <c r="P105" s="4"/>
    </row>
    <row r="106" spans="2:16" ht="14.25" hidden="1" customHeight="1" outlineLevel="1" x14ac:dyDescent="0.25">
      <c r="B106" s="6"/>
      <c r="C106" s="6"/>
      <c r="D106" s="234"/>
      <c r="E106" s="128" t="s">
        <v>103</v>
      </c>
      <c r="F106" s="129" t="s">
        <v>104</v>
      </c>
      <c r="G106" s="221"/>
      <c r="H106" s="139">
        <v>4.0599999999999996</v>
      </c>
      <c r="I106" s="139">
        <v>3.21</v>
      </c>
      <c r="J106" s="151" t="s">
        <v>204</v>
      </c>
      <c r="K106" s="6"/>
      <c r="L106" s="4"/>
      <c r="M106" s="4"/>
      <c r="N106" s="4"/>
      <c r="O106" s="4"/>
      <c r="P106" s="4"/>
    </row>
    <row r="107" spans="2:16" ht="14.25" hidden="1" customHeight="1" outlineLevel="1" x14ac:dyDescent="0.25">
      <c r="B107" s="6"/>
      <c r="C107" s="6"/>
      <c r="D107" s="234"/>
      <c r="E107" s="147" t="s">
        <v>101</v>
      </c>
      <c r="F107" s="222" t="s">
        <v>102</v>
      </c>
      <c r="G107" s="222"/>
      <c r="H107" s="140">
        <v>4.01</v>
      </c>
      <c r="I107" s="140">
        <v>3.26</v>
      </c>
      <c r="J107" s="151" t="s">
        <v>60</v>
      </c>
      <c r="K107" s="6"/>
      <c r="L107" s="4"/>
      <c r="M107" s="4"/>
      <c r="N107" s="4"/>
      <c r="O107" s="4"/>
      <c r="P107" s="4"/>
    </row>
    <row r="108" spans="2:16" ht="14.25" hidden="1" customHeight="1" outlineLevel="1" x14ac:dyDescent="0.25">
      <c r="B108" s="6"/>
      <c r="C108" s="6"/>
      <c r="D108" s="234"/>
      <c r="E108" s="144" t="s">
        <v>109</v>
      </c>
      <c r="F108" s="145" t="s">
        <v>232</v>
      </c>
      <c r="G108" s="223"/>
      <c r="H108" s="146">
        <v>4.53</v>
      </c>
      <c r="I108" s="146">
        <v>3.62</v>
      </c>
      <c r="J108" s="6" t="s">
        <v>66</v>
      </c>
      <c r="K108" s="6"/>
      <c r="L108" s="4"/>
      <c r="M108" s="4"/>
      <c r="N108" s="4"/>
      <c r="O108" s="4"/>
      <c r="P108" s="4"/>
    </row>
    <row r="109" spans="2:16" ht="14.25" hidden="1" customHeight="1" outlineLevel="1" x14ac:dyDescent="0.25">
      <c r="B109" s="6"/>
      <c r="C109" s="6"/>
      <c r="D109" s="234"/>
      <c r="E109" s="148" t="s">
        <v>106</v>
      </c>
      <c r="F109" s="149" t="s">
        <v>107</v>
      </c>
      <c r="G109" s="224"/>
      <c r="H109" s="150">
        <v>4.0199999999999996</v>
      </c>
      <c r="I109" s="150">
        <v>2.97</v>
      </c>
      <c r="J109" s="6" t="s">
        <v>6</v>
      </c>
      <c r="K109" s="6"/>
      <c r="L109" s="4"/>
      <c r="M109" s="4"/>
      <c r="N109" s="4"/>
      <c r="O109" s="4"/>
      <c r="P109" s="4"/>
    </row>
    <row r="110" spans="2:16" ht="14.25" hidden="1" customHeight="1" outlineLevel="1" x14ac:dyDescent="0.25">
      <c r="B110" s="6"/>
      <c r="C110" s="6"/>
      <c r="D110" s="234"/>
      <c r="E110" s="128" t="s">
        <v>106</v>
      </c>
      <c r="F110" s="221" t="s">
        <v>108</v>
      </c>
      <c r="G110" s="221"/>
      <c r="H110" s="139">
        <v>4.05</v>
      </c>
      <c r="I110" s="139">
        <v>3</v>
      </c>
      <c r="J110" s="6" t="s">
        <v>8</v>
      </c>
      <c r="K110" s="6"/>
      <c r="L110" s="4"/>
      <c r="M110" s="4"/>
      <c r="N110" s="4"/>
      <c r="O110" s="4"/>
      <c r="P110" s="4"/>
    </row>
    <row r="111" spans="2:16" ht="14.25" hidden="1" customHeight="1" outlineLevel="1" x14ac:dyDescent="0.25">
      <c r="B111" s="6"/>
      <c r="C111" s="6"/>
      <c r="D111" s="234"/>
      <c r="E111" s="130" t="s">
        <v>4</v>
      </c>
      <c r="F111" s="222"/>
      <c r="G111" s="222"/>
      <c r="H111" s="140">
        <v>1.5</v>
      </c>
      <c r="I111" s="140">
        <v>1.1100000000000001</v>
      </c>
      <c r="J111" s="6" t="s">
        <v>4</v>
      </c>
      <c r="K111" s="6"/>
      <c r="L111" s="4"/>
      <c r="M111" s="4"/>
      <c r="N111" s="4"/>
      <c r="O111" s="4"/>
      <c r="P111" s="4"/>
    </row>
    <row r="112" spans="2:16" ht="14.25" hidden="1" customHeight="1" outlineLevel="1" x14ac:dyDescent="0.25">
      <c r="B112" s="6"/>
      <c r="C112" s="6"/>
      <c r="D112" s="234"/>
      <c r="E112" s="128" t="s">
        <v>12</v>
      </c>
      <c r="F112" s="221"/>
      <c r="G112" s="129"/>
      <c r="H112" s="139">
        <v>1.29</v>
      </c>
      <c r="I112" s="139">
        <v>0.02</v>
      </c>
      <c r="J112" s="12" t="s">
        <v>12</v>
      </c>
      <c r="K112" s="6"/>
      <c r="L112" s="4"/>
      <c r="M112" s="4"/>
      <c r="N112" s="4"/>
      <c r="O112" s="4"/>
      <c r="P112" s="4"/>
    </row>
    <row r="113" spans="2:16" ht="14.25" hidden="1" customHeight="1" outlineLevel="1" x14ac:dyDescent="0.25">
      <c r="B113" s="6"/>
      <c r="C113" s="6"/>
      <c r="D113" s="235" t="s">
        <v>123</v>
      </c>
      <c r="E113" s="132" t="s">
        <v>110</v>
      </c>
      <c r="F113" s="225" t="s">
        <v>233</v>
      </c>
      <c r="G113" s="133" t="s">
        <v>101</v>
      </c>
      <c r="H113" s="141">
        <v>0.62</v>
      </c>
      <c r="I113" s="141">
        <v>0</v>
      </c>
      <c r="J113" s="12" t="s">
        <v>234</v>
      </c>
      <c r="K113" s="6"/>
      <c r="L113" s="4"/>
      <c r="M113" s="4"/>
      <c r="N113" s="4"/>
      <c r="O113" s="4"/>
      <c r="P113" s="4"/>
    </row>
    <row r="114" spans="2:16" ht="14.25" hidden="1" customHeight="1" outlineLevel="1" x14ac:dyDescent="0.25">
      <c r="B114" s="6"/>
      <c r="C114" s="6"/>
      <c r="D114" s="235"/>
      <c r="E114" s="128" t="s">
        <v>111</v>
      </c>
      <c r="F114" s="221" t="s">
        <v>235</v>
      </c>
      <c r="G114" s="129" t="s">
        <v>101</v>
      </c>
      <c r="H114" s="139">
        <v>0.06</v>
      </c>
      <c r="I114" s="139">
        <v>0</v>
      </c>
      <c r="J114" s="6"/>
      <c r="K114" s="6"/>
      <c r="L114" s="4"/>
      <c r="M114" s="4"/>
      <c r="N114" s="4"/>
      <c r="O114" s="4"/>
      <c r="P114" s="4"/>
    </row>
    <row r="115" spans="2:16" ht="14.25" hidden="1" customHeight="1" outlineLevel="1" x14ac:dyDescent="0.25">
      <c r="B115" s="6"/>
      <c r="C115" s="6"/>
      <c r="D115" s="235"/>
      <c r="E115" s="134" t="s">
        <v>236</v>
      </c>
      <c r="F115" s="226" t="s">
        <v>237</v>
      </c>
      <c r="G115" s="135" t="s">
        <v>101</v>
      </c>
      <c r="H115" s="142">
        <v>1.26</v>
      </c>
      <c r="I115" s="142">
        <v>0</v>
      </c>
      <c r="J115" t="s">
        <v>16</v>
      </c>
      <c r="K115" s="6"/>
      <c r="L115" s="4"/>
      <c r="M115" s="4"/>
      <c r="N115" s="4"/>
      <c r="O115" s="4"/>
      <c r="P115" s="4"/>
    </row>
    <row r="116" spans="2:16" ht="14.25" hidden="1" customHeight="1" outlineLevel="1" x14ac:dyDescent="0.25">
      <c r="B116" s="6"/>
      <c r="C116" s="6"/>
      <c r="D116" s="235"/>
      <c r="E116" s="128" t="s">
        <v>112</v>
      </c>
      <c r="F116" s="221"/>
      <c r="G116" s="129" t="s">
        <v>114</v>
      </c>
      <c r="H116" s="143" t="s">
        <v>114</v>
      </c>
      <c r="I116" s="143" t="s">
        <v>114</v>
      </c>
      <c r="J116" s="12"/>
      <c r="K116" s="6"/>
      <c r="L116" s="4"/>
      <c r="M116" s="4"/>
      <c r="N116" s="4"/>
      <c r="O116" s="4"/>
      <c r="P116" s="4"/>
    </row>
    <row r="117" spans="2:16" ht="14.25" hidden="1" customHeight="1" outlineLevel="1" x14ac:dyDescent="0.25">
      <c r="B117" s="6"/>
      <c r="C117" s="6"/>
      <c r="D117" s="235"/>
      <c r="E117" s="136" t="s">
        <v>238</v>
      </c>
      <c r="F117" s="227" t="s">
        <v>232</v>
      </c>
      <c r="G117" s="137" t="s">
        <v>66</v>
      </c>
      <c r="H117" s="138">
        <v>2.16</v>
      </c>
      <c r="I117" s="138">
        <v>0.8</v>
      </c>
      <c r="J117" s="12" t="s">
        <v>238</v>
      </c>
      <c r="K117" s="6"/>
      <c r="L117" s="4"/>
      <c r="M117" s="4"/>
      <c r="N117" s="4"/>
      <c r="O117" s="4"/>
      <c r="P117" s="4"/>
    </row>
    <row r="118" spans="2:16" ht="14.25" hidden="1" customHeight="1" outlineLevel="1" x14ac:dyDescent="0.25">
      <c r="B118" s="6"/>
      <c r="C118" s="6"/>
      <c r="D118" s="235"/>
      <c r="E118" s="128" t="s">
        <v>113</v>
      </c>
      <c r="F118" s="221"/>
      <c r="G118" s="129" t="s">
        <v>114</v>
      </c>
      <c r="H118" s="129" t="s">
        <v>114</v>
      </c>
      <c r="I118" s="129" t="s">
        <v>114</v>
      </c>
      <c r="K118" s="6"/>
      <c r="L118" s="4"/>
      <c r="M118" s="4"/>
      <c r="N118" s="4"/>
      <c r="O118" s="4"/>
      <c r="P118" s="4"/>
    </row>
    <row r="119" spans="2:16" ht="14.25" hidden="1" customHeight="1" outlineLevel="1" x14ac:dyDescent="0.25">
      <c r="B119" s="6"/>
      <c r="C119" s="6"/>
      <c r="D119" s="235"/>
      <c r="E119" s="136" t="s">
        <v>115</v>
      </c>
      <c r="F119" s="227"/>
      <c r="G119" s="137" t="s">
        <v>114</v>
      </c>
      <c r="H119" s="138" t="s">
        <v>114</v>
      </c>
      <c r="I119" s="138" t="s">
        <v>114</v>
      </c>
      <c r="J119" s="6"/>
      <c r="K119" s="6"/>
      <c r="L119" s="4"/>
      <c r="M119" s="4"/>
      <c r="N119" s="4"/>
      <c r="O119" s="4"/>
      <c r="P119" s="4"/>
    </row>
    <row r="120" spans="2:16" ht="14.25" hidden="1" customHeight="1" outlineLevel="1" x14ac:dyDescent="0.25">
      <c r="B120" s="6"/>
      <c r="C120" s="6"/>
      <c r="D120" s="235"/>
      <c r="E120" s="128" t="s">
        <v>116</v>
      </c>
      <c r="F120" s="221"/>
      <c r="G120" s="129" t="s">
        <v>114</v>
      </c>
      <c r="H120" s="129" t="s">
        <v>114</v>
      </c>
      <c r="I120" s="129" t="s">
        <v>114</v>
      </c>
      <c r="J120" s="6"/>
      <c r="K120" s="6"/>
      <c r="L120" s="4"/>
      <c r="M120" s="4"/>
      <c r="N120" s="4"/>
      <c r="O120" s="4"/>
      <c r="P120" s="4"/>
    </row>
    <row r="121" spans="2:16" ht="14.25" hidden="1" customHeight="1" outlineLevel="1" x14ac:dyDescent="0.25">
      <c r="B121" s="6"/>
      <c r="C121" s="6"/>
      <c r="D121" s="235"/>
      <c r="E121" s="136" t="s">
        <v>117</v>
      </c>
      <c r="F121" s="227"/>
      <c r="G121" s="137" t="s">
        <v>114</v>
      </c>
      <c r="H121" s="138" t="s">
        <v>114</v>
      </c>
      <c r="I121" s="138" t="s">
        <v>114</v>
      </c>
      <c r="J121" s="6"/>
      <c r="K121" s="6"/>
      <c r="L121" s="4"/>
      <c r="M121" s="4"/>
      <c r="N121" s="4"/>
      <c r="O121" s="4"/>
      <c r="P121" s="4"/>
    </row>
    <row r="122" spans="2:16" ht="14.25" hidden="1" customHeight="1" outlineLevel="1" x14ac:dyDescent="0.25">
      <c r="B122" s="6"/>
      <c r="C122" s="6"/>
      <c r="D122" s="235"/>
      <c r="E122" s="128" t="s">
        <v>118</v>
      </c>
      <c r="F122" s="221"/>
      <c r="G122" s="129" t="s">
        <v>114</v>
      </c>
      <c r="H122" s="129" t="s">
        <v>114</v>
      </c>
      <c r="I122" s="129" t="s">
        <v>114</v>
      </c>
      <c r="J122" s="6"/>
      <c r="K122" s="6"/>
      <c r="L122" s="4"/>
      <c r="M122" s="4"/>
      <c r="N122" s="4"/>
      <c r="O122" s="4"/>
      <c r="P122" s="4"/>
    </row>
    <row r="123" spans="2:16" ht="14.25" hidden="1" customHeight="1" outlineLevel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4"/>
      <c r="L123" s="4"/>
      <c r="M123" s="4"/>
      <c r="N123" s="4"/>
      <c r="O123" s="4"/>
    </row>
    <row r="124" spans="2:16" ht="14.25" hidden="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</row>
    <row r="125" spans="2:16" ht="14.25" hidden="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4"/>
      <c r="L125" s="4"/>
      <c r="M125" s="4"/>
      <c r="N125" s="4"/>
      <c r="O125" s="4"/>
    </row>
    <row r="126" spans="2:16" ht="14.25" hidden="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4"/>
      <c r="L126" s="4"/>
      <c r="M126" s="4"/>
      <c r="N126" s="4"/>
      <c r="O126" s="4"/>
    </row>
    <row r="127" spans="2:16" ht="14.25" hidden="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4"/>
      <c r="L127" s="4"/>
      <c r="M127" s="4"/>
      <c r="N127" s="4"/>
      <c r="O127" s="4"/>
    </row>
    <row r="128" spans="2:16" ht="14.25" hidden="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4"/>
      <c r="L128" s="4"/>
      <c r="M128" s="4"/>
      <c r="N128" s="4"/>
      <c r="O128" s="4"/>
    </row>
    <row r="129" spans="2:15" ht="14.25" hidden="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4"/>
      <c r="L129" s="4"/>
      <c r="M129" s="4"/>
      <c r="N129" s="4"/>
      <c r="O129" s="4"/>
    </row>
    <row r="130" spans="2:15" ht="14.25" hidden="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4"/>
      <c r="L130" s="4"/>
      <c r="M130" s="4"/>
      <c r="N130" s="4"/>
      <c r="O130" s="4"/>
    </row>
    <row r="131" spans="2:15" ht="14.25" hidden="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4"/>
      <c r="L131" s="4"/>
      <c r="M131" s="4"/>
      <c r="N131" s="4"/>
      <c r="O131" s="4"/>
    </row>
    <row r="132" spans="2:15" ht="14.25" hidden="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4"/>
      <c r="L132" s="4"/>
      <c r="M132" s="4"/>
      <c r="N132" s="4"/>
      <c r="O132" s="4"/>
    </row>
    <row r="133" spans="2:15" ht="14.25" hidden="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4"/>
      <c r="L133" s="4"/>
      <c r="M133" s="4"/>
      <c r="N133" s="4"/>
      <c r="O133" s="4"/>
    </row>
    <row r="134" spans="2:15" ht="14.25" hidden="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4"/>
      <c r="L134" s="4"/>
      <c r="M134" s="4"/>
      <c r="N134" s="4"/>
      <c r="O134" s="4"/>
    </row>
    <row r="135" spans="2:15" ht="14.25" hidden="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4"/>
      <c r="L135" s="4"/>
      <c r="M135" s="4"/>
      <c r="N135" s="4"/>
      <c r="O135" s="4"/>
    </row>
    <row r="136" spans="2:15" ht="14.25" hidden="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4"/>
      <c r="L136" s="4"/>
      <c r="M136" s="4"/>
      <c r="N136" s="4"/>
      <c r="O136" s="4"/>
    </row>
    <row r="137" spans="2:15" ht="14.25" hidden="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4"/>
      <c r="L137" s="4"/>
      <c r="M137" s="4"/>
      <c r="N137" s="4"/>
      <c r="O137" s="4"/>
    </row>
    <row r="138" spans="2:15" ht="14.25" hidden="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4"/>
      <c r="L138" s="4"/>
      <c r="M138" s="4"/>
      <c r="N138" s="4"/>
      <c r="O138" s="4"/>
    </row>
    <row r="139" spans="2:15" ht="14.25" hidden="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4"/>
      <c r="L139" s="4"/>
      <c r="M139" s="4"/>
      <c r="N139" s="4"/>
      <c r="O139" s="4"/>
    </row>
    <row r="140" spans="2:15" ht="14.25" hidden="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4"/>
      <c r="L140" s="4"/>
      <c r="M140" s="4"/>
      <c r="N140" s="4"/>
      <c r="O140" s="4"/>
    </row>
    <row r="141" spans="2:15" ht="14.25" hidden="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4"/>
      <c r="L141" s="4"/>
      <c r="M141" s="4"/>
      <c r="N141" s="4"/>
      <c r="O141" s="4"/>
    </row>
    <row r="142" spans="2:15" ht="14.25" hidden="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4"/>
      <c r="L142" s="4"/>
      <c r="M142" s="4"/>
      <c r="N142" s="4"/>
      <c r="O142" s="4"/>
    </row>
    <row r="143" spans="2:15" ht="14.25" hidden="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4"/>
      <c r="L143" s="4"/>
      <c r="M143" s="4"/>
      <c r="N143" s="4"/>
      <c r="O143" s="4"/>
    </row>
    <row r="144" spans="2:15" ht="14.25" hidden="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4"/>
      <c r="L144" s="4"/>
      <c r="M144" s="4"/>
      <c r="N144" s="4"/>
      <c r="O144" s="4"/>
    </row>
    <row r="145" spans="2:15" ht="14.25" hidden="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4"/>
      <c r="L145" s="4"/>
      <c r="M145" s="4"/>
      <c r="N145" s="4"/>
      <c r="O145" s="4"/>
    </row>
    <row r="146" spans="2:15" ht="14.25" hidden="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4"/>
      <c r="L146" s="4"/>
      <c r="M146" s="4"/>
      <c r="N146" s="4"/>
      <c r="O146" s="4"/>
    </row>
    <row r="147" spans="2:15" ht="14.25" hidden="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4"/>
      <c r="L147" s="4"/>
      <c r="M147" s="4"/>
      <c r="N147" s="4"/>
      <c r="O147" s="4"/>
    </row>
    <row r="148" spans="2:15" ht="14.25" hidden="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4"/>
      <c r="L148" s="4"/>
      <c r="M148" s="4"/>
      <c r="N148" s="4"/>
      <c r="O148" s="4"/>
    </row>
    <row r="149" spans="2:15" ht="14.25" hidden="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4"/>
      <c r="L149" s="4"/>
      <c r="M149" s="4"/>
      <c r="N149" s="4"/>
      <c r="O149" s="4"/>
    </row>
    <row r="150" spans="2:15" ht="14.25" hidden="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4"/>
      <c r="L150" s="4"/>
      <c r="M150" s="4"/>
      <c r="N150" s="4"/>
      <c r="O150" s="4"/>
    </row>
    <row r="151" spans="2:15" ht="14.25" hidden="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4"/>
      <c r="L151" s="4"/>
      <c r="M151" s="4"/>
      <c r="N151" s="4"/>
      <c r="O151" s="4"/>
    </row>
    <row r="152" spans="2:15" ht="14.25" hidden="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4"/>
      <c r="L152" s="4"/>
      <c r="M152" s="4"/>
      <c r="N152" s="4"/>
      <c r="O152" s="4"/>
    </row>
    <row r="153" spans="2:15" ht="14.25" hidden="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4"/>
      <c r="L153" s="4"/>
      <c r="M153" s="4"/>
      <c r="N153" s="4"/>
      <c r="O153" s="4"/>
    </row>
    <row r="154" spans="2:15" ht="14.25" hidden="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4"/>
      <c r="L154" s="4"/>
      <c r="M154" s="4"/>
      <c r="N154" s="4"/>
      <c r="O154" s="4"/>
    </row>
    <row r="155" spans="2:15" ht="14.25" hidden="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4"/>
      <c r="L155" s="4"/>
      <c r="M155" s="4"/>
      <c r="N155" s="4"/>
      <c r="O155" s="4"/>
    </row>
    <row r="156" spans="2:15" ht="14.25" hidden="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4"/>
      <c r="L156" s="4"/>
      <c r="M156" s="4"/>
      <c r="N156" s="4"/>
      <c r="O156" s="4"/>
    </row>
    <row r="157" spans="2:15" ht="14.25" hidden="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4"/>
      <c r="L157" s="4"/>
      <c r="M157" s="4"/>
      <c r="N157" s="4"/>
      <c r="O157" s="4"/>
    </row>
    <row r="158" spans="2:15" ht="14.25" hidden="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4"/>
      <c r="L158" s="4"/>
      <c r="M158" s="4"/>
      <c r="N158" s="4"/>
      <c r="O158" s="4"/>
    </row>
    <row r="159" spans="2:15" ht="14.25" hidden="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4"/>
      <c r="L159" s="4"/>
      <c r="M159" s="4"/>
      <c r="N159" s="4"/>
      <c r="O159" s="4"/>
    </row>
    <row r="160" spans="2:15" ht="14.25" hidden="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4"/>
      <c r="L160" s="4"/>
      <c r="M160" s="4"/>
      <c r="N160" s="4"/>
      <c r="O160" s="4"/>
    </row>
    <row r="161" spans="2:15" ht="14.25" hidden="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4"/>
      <c r="L161" s="4"/>
      <c r="M161" s="4"/>
      <c r="N161" s="4"/>
      <c r="O161" s="4"/>
    </row>
    <row r="162" spans="2:15" ht="14.25" hidden="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4"/>
      <c r="L162" s="4"/>
      <c r="M162" s="4"/>
      <c r="N162" s="4"/>
      <c r="O162" s="4"/>
    </row>
    <row r="163" spans="2:15" ht="14.25" hidden="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4"/>
      <c r="L163" s="4"/>
      <c r="M163" s="4"/>
      <c r="N163" s="4"/>
      <c r="O163" s="4"/>
    </row>
    <row r="164" spans="2:15" ht="14.25" hidden="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4"/>
      <c r="L164" s="4"/>
      <c r="M164" s="4"/>
      <c r="N164" s="4"/>
      <c r="O164" s="4"/>
    </row>
    <row r="165" spans="2:15" ht="14.25" hidden="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4"/>
      <c r="L165" s="4"/>
      <c r="M165" s="4"/>
      <c r="N165" s="4"/>
      <c r="O165" s="4"/>
    </row>
    <row r="166" spans="2:15" ht="14.25" hidden="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4"/>
      <c r="L166" s="4"/>
      <c r="M166" s="4"/>
      <c r="N166" s="4"/>
      <c r="O166" s="4"/>
    </row>
    <row r="167" spans="2:15" ht="14.25" hidden="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4"/>
      <c r="L167" s="4"/>
      <c r="M167" s="4"/>
      <c r="N167" s="4"/>
      <c r="O167" s="4"/>
    </row>
    <row r="168" spans="2:15" ht="14.25" hidden="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4"/>
      <c r="L168" s="4"/>
      <c r="M168" s="4"/>
      <c r="N168" s="4"/>
      <c r="O168" s="4"/>
    </row>
    <row r="169" spans="2:15" ht="14.25" hidden="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4"/>
      <c r="L169" s="4"/>
      <c r="M169" s="4"/>
      <c r="N169" s="4"/>
      <c r="O169" s="4"/>
    </row>
    <row r="170" spans="2:15" ht="14.25" hidden="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4"/>
      <c r="L170" s="4"/>
      <c r="M170" s="4"/>
      <c r="N170" s="4"/>
      <c r="O170" s="4"/>
    </row>
    <row r="171" spans="2:15" ht="14.25" hidden="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4"/>
      <c r="L171" s="4"/>
      <c r="M171" s="4"/>
      <c r="N171" s="4"/>
      <c r="O171" s="4"/>
    </row>
    <row r="172" spans="2:15" ht="14.25" hidden="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4"/>
      <c r="L172" s="4"/>
      <c r="M172" s="4"/>
      <c r="N172" s="4"/>
      <c r="O172" s="4"/>
    </row>
    <row r="173" spans="2:15" ht="14.25" hidden="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4"/>
      <c r="L173" s="4"/>
      <c r="M173" s="4"/>
      <c r="N173" s="4"/>
      <c r="O173" s="4"/>
    </row>
    <row r="174" spans="2:15" ht="14.25" hidden="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4"/>
      <c r="L174" s="4"/>
      <c r="M174" s="4"/>
      <c r="N174" s="4"/>
      <c r="O174" s="4"/>
    </row>
    <row r="175" spans="2:15" ht="14.25" hidden="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4"/>
      <c r="L175" s="4"/>
      <c r="M175" s="4"/>
      <c r="N175" s="4"/>
      <c r="O175" s="4"/>
    </row>
    <row r="176" spans="2:15" ht="14.25" hidden="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4"/>
      <c r="L176" s="4"/>
      <c r="M176" s="4"/>
      <c r="N176" s="4"/>
      <c r="O176" s="4"/>
    </row>
    <row r="177" spans="2:15" ht="14.25" hidden="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4"/>
      <c r="L177" s="4"/>
      <c r="M177" s="4"/>
      <c r="N177" s="4"/>
      <c r="O177" s="4"/>
    </row>
    <row r="178" spans="2:15" ht="14.25" hidden="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4"/>
      <c r="L178" s="4"/>
      <c r="M178" s="4"/>
      <c r="N178" s="4"/>
      <c r="O178" s="4"/>
    </row>
    <row r="179" spans="2:15" ht="14.25" hidden="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4"/>
      <c r="L179" s="4"/>
      <c r="M179" s="4"/>
      <c r="N179" s="4"/>
      <c r="O179" s="4"/>
    </row>
    <row r="180" spans="2:15" ht="14.25" hidden="1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4"/>
      <c r="L180" s="4"/>
      <c r="M180" s="4"/>
      <c r="N180" s="4"/>
      <c r="O180" s="4"/>
    </row>
    <row r="181" spans="2:15" ht="14.25" hidden="1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4"/>
      <c r="L181" s="4"/>
      <c r="M181" s="4"/>
      <c r="N181" s="4"/>
      <c r="O181" s="4"/>
    </row>
    <row r="182" spans="2:15" ht="14.25" hidden="1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4"/>
      <c r="L182" s="4"/>
      <c r="M182" s="4"/>
      <c r="N182" s="4"/>
      <c r="O182" s="4"/>
    </row>
    <row r="183" spans="2:15" ht="14.25" hidden="1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4"/>
      <c r="L183" s="4"/>
      <c r="M183" s="4"/>
      <c r="N183" s="4"/>
      <c r="O183" s="4"/>
    </row>
    <row r="184" spans="2:15" ht="14.25" hidden="1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4"/>
      <c r="L184" s="4"/>
      <c r="M184" s="4"/>
      <c r="N184" s="4"/>
      <c r="O184" s="4"/>
    </row>
    <row r="185" spans="2:15" ht="14.25" hidden="1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4"/>
      <c r="L185" s="4"/>
      <c r="M185" s="4"/>
      <c r="N185" s="4"/>
      <c r="O185" s="4"/>
    </row>
    <row r="186" spans="2:15" ht="14.25" hidden="1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4"/>
      <c r="L186" s="4"/>
      <c r="M186" s="4"/>
      <c r="N186" s="4"/>
      <c r="O186" s="4"/>
    </row>
    <row r="187" spans="2:15" ht="14.25" hidden="1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4"/>
      <c r="L187" s="4"/>
      <c r="M187" s="4"/>
      <c r="N187" s="4"/>
      <c r="O187" s="4"/>
    </row>
    <row r="188" spans="2:15" ht="14.25" hidden="1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4"/>
      <c r="L188" s="4"/>
      <c r="M188" s="4"/>
      <c r="N188" s="4"/>
      <c r="O188" s="4"/>
    </row>
    <row r="189" spans="2:15" ht="14.25" hidden="1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4"/>
      <c r="L189" s="4"/>
      <c r="M189" s="4"/>
      <c r="N189" s="4"/>
      <c r="O189" s="4"/>
    </row>
    <row r="190" spans="2:15" ht="14.25" hidden="1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4"/>
      <c r="L190" s="4"/>
      <c r="M190" s="4"/>
      <c r="N190" s="4"/>
      <c r="O190" s="4"/>
    </row>
    <row r="191" spans="2:15" ht="14.25" hidden="1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4"/>
      <c r="L191" s="4"/>
      <c r="M191" s="4"/>
      <c r="N191" s="4"/>
      <c r="O191" s="4"/>
    </row>
    <row r="192" spans="2:15" ht="14.25" hidden="1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4"/>
      <c r="L192" s="4"/>
      <c r="M192" s="4"/>
      <c r="N192" s="4"/>
      <c r="O192" s="4"/>
    </row>
    <row r="193" spans="2:15" ht="14.25" hidden="1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4"/>
      <c r="L193" s="4"/>
      <c r="M193" s="4"/>
      <c r="N193" s="4"/>
      <c r="O193" s="4"/>
    </row>
    <row r="194" spans="2:15" ht="14.25" hidden="1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4"/>
      <c r="L194" s="4"/>
      <c r="M194" s="4"/>
      <c r="N194" s="4"/>
      <c r="O194" s="4"/>
    </row>
    <row r="195" spans="2:15" ht="14.25" hidden="1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4"/>
      <c r="L195" s="4"/>
      <c r="M195" s="4"/>
      <c r="N195" s="4"/>
      <c r="O195" s="4"/>
    </row>
    <row r="196" spans="2:15" ht="14.25" hidden="1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4"/>
      <c r="L196" s="4"/>
      <c r="M196" s="4"/>
      <c r="N196" s="4"/>
      <c r="O196" s="4"/>
    </row>
    <row r="197" spans="2:15" ht="14.25" hidden="1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4"/>
      <c r="L197" s="4"/>
      <c r="M197" s="4"/>
      <c r="N197" s="4"/>
      <c r="O197" s="4"/>
    </row>
    <row r="198" spans="2:15" ht="14.25" hidden="1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4"/>
      <c r="L198" s="4"/>
      <c r="M198" s="4"/>
      <c r="N198" s="4"/>
      <c r="O198" s="4"/>
    </row>
    <row r="199" spans="2:15" ht="14.25" hidden="1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4"/>
      <c r="L199" s="4"/>
      <c r="M199" s="4"/>
      <c r="N199" s="4"/>
      <c r="O199" s="4"/>
    </row>
    <row r="200" spans="2:15" ht="14.25" hidden="1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4"/>
      <c r="L200" s="4"/>
      <c r="M200" s="4"/>
      <c r="N200" s="4"/>
      <c r="O200" s="4"/>
    </row>
    <row r="201" spans="2:15" ht="14.25" hidden="1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4"/>
      <c r="L201" s="4"/>
      <c r="M201" s="4"/>
      <c r="N201" s="4"/>
      <c r="O201" s="4"/>
    </row>
    <row r="202" spans="2:15" ht="14.25" hidden="1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4"/>
      <c r="L202" s="4"/>
      <c r="M202" s="4"/>
      <c r="N202" s="4"/>
      <c r="O202" s="4"/>
    </row>
    <row r="203" spans="2:15" ht="14.25" hidden="1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4"/>
      <c r="L203" s="4"/>
      <c r="M203" s="4"/>
      <c r="N203" s="4"/>
      <c r="O203" s="4"/>
    </row>
    <row r="204" spans="2:15" ht="14.25" hidden="1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4"/>
      <c r="L204" s="4"/>
      <c r="M204" s="4"/>
      <c r="N204" s="4"/>
      <c r="O204" s="4"/>
    </row>
    <row r="205" spans="2:15" ht="14.25" hidden="1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4"/>
      <c r="L205" s="4"/>
      <c r="M205" s="4"/>
      <c r="N205" s="4"/>
      <c r="O205" s="4"/>
    </row>
    <row r="206" spans="2:15" ht="14.25" hidden="1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4"/>
      <c r="L206" s="4"/>
      <c r="M206" s="4"/>
      <c r="N206" s="4"/>
      <c r="O206" s="4"/>
    </row>
    <row r="207" spans="2:15" ht="14.25" hidden="1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4"/>
      <c r="L207" s="4"/>
      <c r="M207" s="4"/>
      <c r="N207" s="4"/>
      <c r="O207" s="4"/>
    </row>
    <row r="208" spans="2:15" ht="14.25" hidden="1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4"/>
      <c r="L208" s="4"/>
      <c r="M208" s="4"/>
      <c r="N208" s="4"/>
      <c r="O208" s="4"/>
    </row>
    <row r="209" spans="2:15" ht="14.25" hidden="1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4"/>
      <c r="L209" s="4"/>
      <c r="M209" s="4"/>
      <c r="N209" s="4"/>
      <c r="O209" s="4"/>
    </row>
    <row r="210" spans="2:15" ht="14.25" hidden="1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4"/>
      <c r="L210" s="4"/>
      <c r="M210" s="4"/>
      <c r="N210" s="4"/>
      <c r="O210" s="4"/>
    </row>
    <row r="211" spans="2:15" ht="14.25" hidden="1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4"/>
      <c r="L211" s="4"/>
      <c r="M211" s="4"/>
      <c r="N211" s="4"/>
      <c r="O211" s="4"/>
    </row>
    <row r="212" spans="2:15" ht="14.25" hidden="1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</row>
    <row r="213" spans="2:15" ht="14.25" hidden="1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4"/>
      <c r="L213" s="4"/>
      <c r="M213" s="4"/>
      <c r="N213" s="4"/>
      <c r="O213" s="4"/>
    </row>
    <row r="214" spans="2:15" ht="14.25" hidden="1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4"/>
      <c r="L214" s="4"/>
      <c r="M214" s="4"/>
      <c r="N214" s="4"/>
      <c r="O214" s="4"/>
    </row>
    <row r="215" spans="2:15" ht="14.25" hidden="1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4"/>
      <c r="L215" s="4"/>
      <c r="M215" s="4"/>
      <c r="N215" s="4"/>
      <c r="O215" s="4"/>
    </row>
    <row r="216" spans="2:15" ht="14.25" hidden="1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4"/>
      <c r="L216" s="4"/>
      <c r="M216" s="4"/>
      <c r="N216" s="4"/>
      <c r="O216" s="4"/>
    </row>
    <row r="217" spans="2:15" ht="14.25" hidden="1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4"/>
      <c r="L217" s="4"/>
      <c r="M217" s="4"/>
      <c r="N217" s="4"/>
      <c r="O217" s="4"/>
    </row>
    <row r="218" spans="2:15" ht="14.25" hidden="1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4"/>
      <c r="L218" s="4"/>
      <c r="M218" s="4"/>
      <c r="N218" s="4"/>
      <c r="O218" s="4"/>
    </row>
    <row r="219" spans="2:15" ht="14.25" hidden="1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4"/>
      <c r="L219" s="4"/>
      <c r="M219" s="4"/>
      <c r="N219" s="4"/>
      <c r="O219" s="4"/>
    </row>
    <row r="220" spans="2:15" ht="14.25" hidden="1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4"/>
      <c r="L220" s="4"/>
      <c r="M220" s="4"/>
      <c r="N220" s="4"/>
      <c r="O220" s="4"/>
    </row>
    <row r="221" spans="2:15" ht="14.25" hidden="1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4"/>
      <c r="L221" s="4"/>
      <c r="M221" s="4"/>
      <c r="N221" s="4"/>
      <c r="O221" s="4"/>
    </row>
    <row r="222" spans="2:15" ht="14.25" hidden="1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4"/>
      <c r="L222" s="4"/>
      <c r="M222" s="4"/>
      <c r="N222" s="4"/>
      <c r="O222" s="4"/>
    </row>
    <row r="223" spans="2:15" ht="14.25" hidden="1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4"/>
      <c r="L223" s="4"/>
      <c r="M223" s="4"/>
      <c r="N223" s="4"/>
      <c r="O223" s="4"/>
    </row>
    <row r="224" spans="2:15" ht="14.25" hidden="1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4"/>
      <c r="L224" s="4"/>
      <c r="M224" s="4"/>
      <c r="N224" s="4"/>
      <c r="O224" s="4"/>
    </row>
    <row r="225" spans="2:15" ht="14.25" hidden="1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4"/>
      <c r="L225" s="4"/>
      <c r="M225" s="4"/>
      <c r="N225" s="4"/>
      <c r="O225" s="4"/>
    </row>
    <row r="226" spans="2:15" ht="14.25" hidden="1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4"/>
      <c r="L226" s="4"/>
      <c r="M226" s="4"/>
      <c r="N226" s="4"/>
      <c r="O226" s="4"/>
    </row>
    <row r="227" spans="2:15" ht="14.25" hidden="1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4"/>
      <c r="L227" s="4"/>
      <c r="M227" s="4"/>
      <c r="N227" s="4"/>
      <c r="O227" s="4"/>
    </row>
    <row r="228" spans="2:15" ht="14.25" hidden="1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</row>
    <row r="229" spans="2:15" ht="14.25" hidden="1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4"/>
      <c r="L229" s="4"/>
      <c r="M229" s="4"/>
      <c r="N229" s="4"/>
      <c r="O229" s="4"/>
    </row>
    <row r="230" spans="2:15" ht="14.25" hidden="1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4"/>
      <c r="L230" s="4"/>
      <c r="M230" s="4"/>
      <c r="N230" s="4"/>
      <c r="O230" s="4"/>
    </row>
    <row r="231" spans="2:15" ht="14.25" hidden="1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4"/>
      <c r="L231" s="4"/>
      <c r="M231" s="4"/>
      <c r="N231" s="4"/>
      <c r="O231" s="4"/>
    </row>
    <row r="232" spans="2:15" ht="14.25" hidden="1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4"/>
      <c r="L232" s="4"/>
      <c r="M232" s="4"/>
      <c r="N232" s="4"/>
      <c r="O232" s="4"/>
    </row>
    <row r="233" spans="2:15" ht="14.25" hidden="1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4"/>
      <c r="L233" s="4"/>
      <c r="M233" s="4"/>
      <c r="N233" s="4"/>
      <c r="O233" s="4"/>
    </row>
    <row r="234" spans="2:15" ht="14.25" hidden="1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4"/>
    </row>
    <row r="235" spans="2:15" ht="14.25" hidden="1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4"/>
    </row>
    <row r="236" spans="2:15" ht="14.25" hidden="1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4"/>
    </row>
    <row r="237" spans="2:15" ht="14.25" hidden="1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4"/>
      <c r="L237" s="4"/>
      <c r="M237" s="4"/>
      <c r="N237" s="4"/>
      <c r="O237" s="4"/>
    </row>
    <row r="238" spans="2:15" ht="14.25" hidden="1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</row>
    <row r="239" spans="2:15" ht="14.25" hidden="1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4"/>
      <c r="L239" s="4"/>
      <c r="M239" s="4"/>
      <c r="N239" s="4"/>
      <c r="O239" s="4"/>
    </row>
    <row r="240" spans="2:15" ht="14.25" hidden="1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4"/>
      <c r="L240" s="4"/>
      <c r="M240" s="4"/>
      <c r="N240" s="4"/>
      <c r="O240" s="4"/>
    </row>
    <row r="241" spans="2:15" ht="14.25" hidden="1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4"/>
      <c r="L241" s="4"/>
      <c r="M241" s="4"/>
      <c r="N241" s="4"/>
      <c r="O241" s="4"/>
    </row>
    <row r="242" spans="2:15" ht="14.25" hidden="1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4"/>
      <c r="L242" s="4"/>
      <c r="M242" s="4"/>
      <c r="N242" s="4"/>
      <c r="O242" s="4"/>
    </row>
    <row r="243" spans="2:15" ht="14.25" hidden="1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4"/>
      <c r="L243" s="4"/>
      <c r="M243" s="4"/>
      <c r="N243" s="4"/>
      <c r="O243" s="4"/>
    </row>
    <row r="244" spans="2:15" ht="14.25" hidden="1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4"/>
      <c r="L244" s="4"/>
      <c r="M244" s="4"/>
      <c r="N244" s="4"/>
      <c r="O244" s="4"/>
    </row>
    <row r="245" spans="2:15" ht="14.25" hidden="1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4"/>
      <c r="L245" s="4"/>
      <c r="M245" s="4"/>
      <c r="N245" s="4"/>
      <c r="O245" s="4"/>
    </row>
    <row r="246" spans="2:15" ht="14.25" hidden="1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</row>
    <row r="247" spans="2:15" ht="14.25" hidden="1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4"/>
      <c r="L247" s="4"/>
      <c r="M247" s="4"/>
      <c r="N247" s="4"/>
      <c r="O247" s="4"/>
    </row>
    <row r="248" spans="2:15" ht="14.25" hidden="1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</row>
    <row r="249" spans="2:15" ht="14.25" hidden="1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4"/>
      <c r="L249" s="4"/>
      <c r="M249" s="4"/>
      <c r="N249" s="4"/>
      <c r="O249" s="4"/>
    </row>
    <row r="250" spans="2:15" ht="14.25" hidden="1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4"/>
      <c r="L250" s="4"/>
      <c r="M250" s="4"/>
      <c r="N250" s="4"/>
      <c r="O250" s="4"/>
    </row>
    <row r="251" spans="2:15" ht="14.25" hidden="1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4"/>
      <c r="L251" s="4"/>
      <c r="M251" s="4"/>
      <c r="N251" s="4"/>
      <c r="O251" s="4"/>
    </row>
    <row r="252" spans="2:15" ht="14.25" hidden="1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4"/>
      <c r="L252" s="4"/>
      <c r="M252" s="4"/>
      <c r="N252" s="4"/>
      <c r="O252" s="4"/>
    </row>
    <row r="253" spans="2:15" ht="14.25" hidden="1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4"/>
      <c r="L253" s="4"/>
      <c r="M253" s="4"/>
      <c r="N253" s="4"/>
      <c r="O253" s="4"/>
    </row>
    <row r="254" spans="2:15" ht="14.25" hidden="1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4"/>
      <c r="L254" s="4"/>
      <c r="M254" s="4"/>
      <c r="N254" s="4"/>
      <c r="O254" s="4"/>
    </row>
    <row r="255" spans="2:15" ht="14.25" hidden="1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4"/>
      <c r="L255" s="4"/>
      <c r="M255" s="4"/>
      <c r="N255" s="4"/>
      <c r="O255" s="4"/>
    </row>
    <row r="256" spans="2:15" ht="14.25" hidden="1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4"/>
      <c r="L256" s="4"/>
      <c r="M256" s="4"/>
      <c r="N256" s="4"/>
      <c r="O256" s="4"/>
    </row>
    <row r="257" spans="2:15" ht="14.25" hidden="1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</row>
    <row r="258" spans="2:15" ht="14.25" hidden="1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4"/>
      <c r="L258" s="4"/>
      <c r="M258" s="4"/>
      <c r="N258" s="4"/>
      <c r="O258" s="4"/>
    </row>
    <row r="259" spans="2:15" ht="14.25" hidden="1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4"/>
      <c r="L259" s="4"/>
      <c r="M259" s="4"/>
      <c r="N259" s="4"/>
      <c r="O259" s="4"/>
    </row>
    <row r="260" spans="2:15" ht="14.25" hidden="1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4"/>
      <c r="L260" s="4"/>
      <c r="M260" s="4"/>
      <c r="N260" s="4"/>
      <c r="O260" s="4"/>
    </row>
    <row r="261" spans="2:15" ht="14.25" hidden="1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4"/>
      <c r="L261" s="4"/>
      <c r="M261" s="4"/>
      <c r="N261" s="4"/>
      <c r="O261" s="4"/>
    </row>
    <row r="262" spans="2:15" ht="14.25" hidden="1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4"/>
      <c r="L262" s="4"/>
      <c r="M262" s="4"/>
      <c r="N262" s="4"/>
      <c r="O262" s="4"/>
    </row>
    <row r="263" spans="2:15" ht="14.25" hidden="1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4"/>
      <c r="L263" s="4"/>
      <c r="M263" s="4"/>
      <c r="N263" s="4"/>
      <c r="O263" s="4"/>
    </row>
    <row r="264" spans="2:15" ht="14.25" hidden="1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4"/>
      <c r="L264" s="4"/>
      <c r="M264" s="4"/>
      <c r="N264" s="4"/>
      <c r="O264" s="4"/>
    </row>
    <row r="265" spans="2:15" ht="14.25" hidden="1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4"/>
      <c r="L265" s="4"/>
      <c r="M265" s="4"/>
      <c r="N265" s="4"/>
      <c r="O265" s="4"/>
    </row>
    <row r="266" spans="2:15" ht="14.25" hidden="1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4"/>
      <c r="L266" s="4"/>
      <c r="M266" s="4"/>
      <c r="N266" s="4"/>
      <c r="O266" s="4"/>
    </row>
    <row r="267" spans="2:15" ht="14.25" hidden="1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4"/>
      <c r="L267" s="4"/>
      <c r="M267" s="4"/>
      <c r="N267" s="4"/>
      <c r="O267" s="4"/>
    </row>
    <row r="268" spans="2:15" ht="14.25" hidden="1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4"/>
      <c r="L268" s="4"/>
      <c r="M268" s="4"/>
      <c r="N268" s="4"/>
      <c r="O268" s="4"/>
    </row>
    <row r="269" spans="2:15" ht="14.25" hidden="1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4"/>
      <c r="L269" s="4"/>
      <c r="M269" s="4"/>
      <c r="N269" s="4"/>
      <c r="O269" s="4"/>
    </row>
    <row r="270" spans="2:15" ht="14.25" hidden="1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4"/>
      <c r="L270" s="4"/>
      <c r="M270" s="4"/>
      <c r="N270" s="4"/>
      <c r="O270" s="4"/>
    </row>
    <row r="271" spans="2:15" ht="14.25" hidden="1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4"/>
      <c r="L271" s="4"/>
      <c r="M271" s="4"/>
      <c r="N271" s="4"/>
      <c r="O271" s="4"/>
    </row>
    <row r="272" spans="2:15" ht="14.25" hidden="1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4"/>
      <c r="L272" s="4"/>
      <c r="M272" s="4"/>
      <c r="N272" s="4"/>
      <c r="O272" s="4"/>
    </row>
    <row r="273" spans="2:15" ht="14.25" hidden="1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4"/>
      <c r="L273" s="4"/>
      <c r="M273" s="4"/>
      <c r="N273" s="4"/>
      <c r="O273" s="4"/>
    </row>
    <row r="274" spans="2:15" ht="14.25" hidden="1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4"/>
      <c r="L274" s="4"/>
      <c r="M274" s="4"/>
      <c r="N274" s="4"/>
      <c r="O274" s="4"/>
    </row>
    <row r="275" spans="2:15" ht="14.25" hidden="1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4"/>
      <c r="L275" s="4"/>
      <c r="M275" s="4"/>
      <c r="N275" s="4"/>
      <c r="O275" s="4"/>
    </row>
    <row r="276" spans="2:15" ht="14.25" hidden="1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4"/>
      <c r="L276" s="4"/>
      <c r="M276" s="4"/>
      <c r="N276" s="4"/>
      <c r="O276" s="4"/>
    </row>
    <row r="277" spans="2:15" ht="14.25" hidden="1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4"/>
      <c r="L277" s="4"/>
      <c r="M277" s="4"/>
      <c r="N277" s="4"/>
      <c r="O277" s="4"/>
    </row>
    <row r="278" spans="2:15" ht="14.25" hidden="1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4"/>
      <c r="L278" s="4"/>
      <c r="M278" s="4"/>
      <c r="N278" s="4"/>
      <c r="O278" s="4"/>
    </row>
    <row r="279" spans="2:15" ht="14.25" hidden="1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4"/>
      <c r="L279" s="4"/>
      <c r="M279" s="4"/>
      <c r="N279" s="4"/>
      <c r="O279" s="4"/>
    </row>
    <row r="280" spans="2:15" ht="14.25" hidden="1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4"/>
      <c r="L280" s="4"/>
      <c r="M280" s="4"/>
      <c r="N280" s="4"/>
      <c r="O280" s="4"/>
    </row>
    <row r="281" spans="2:15" ht="14.25" hidden="1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4"/>
      <c r="L281" s="4"/>
      <c r="M281" s="4"/>
      <c r="N281" s="4"/>
      <c r="O281" s="4"/>
    </row>
    <row r="282" spans="2:15" ht="14.25" hidden="1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4"/>
      <c r="L282" s="4"/>
      <c r="M282" s="4"/>
      <c r="N282" s="4"/>
      <c r="O282" s="4"/>
    </row>
    <row r="283" spans="2:15" ht="14.25" hidden="1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4"/>
      <c r="L283" s="4"/>
      <c r="M283" s="4"/>
      <c r="N283" s="4"/>
      <c r="O283" s="4"/>
    </row>
    <row r="284" spans="2:15" ht="14.25" hidden="1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4"/>
      <c r="L284" s="4"/>
      <c r="M284" s="4"/>
      <c r="N284" s="4"/>
      <c r="O284" s="4"/>
    </row>
    <row r="285" spans="2:15" ht="14.25" hidden="1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</row>
    <row r="286" spans="2:15" ht="14.25" hidden="1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4"/>
      <c r="L286" s="4"/>
      <c r="M286" s="4"/>
      <c r="N286" s="4"/>
      <c r="O286" s="4"/>
    </row>
    <row r="287" spans="2:15" ht="14.25" hidden="1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4"/>
      <c r="L287" s="4"/>
      <c r="M287" s="4"/>
      <c r="N287" s="4"/>
      <c r="O287" s="4"/>
    </row>
    <row r="288" spans="2:15" ht="14.25" hidden="1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4"/>
      <c r="L288" s="4"/>
      <c r="M288" s="4"/>
      <c r="N288" s="4"/>
      <c r="O288" s="4"/>
    </row>
    <row r="289" spans="2:15" ht="14.25" hidden="1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4"/>
      <c r="L289" s="4"/>
      <c r="M289" s="4"/>
      <c r="N289" s="4"/>
      <c r="O289" s="4"/>
    </row>
    <row r="290" spans="2:15" ht="14.25" hidden="1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4"/>
      <c r="L290" s="4"/>
      <c r="M290" s="4"/>
      <c r="N290" s="4"/>
      <c r="O290" s="4"/>
    </row>
    <row r="291" spans="2:15" ht="14.25" hidden="1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4"/>
      <c r="L291" s="4"/>
      <c r="M291" s="4"/>
      <c r="N291" s="4"/>
      <c r="O291" s="4"/>
    </row>
    <row r="292" spans="2:15" ht="14.25" hidden="1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4"/>
      <c r="L292" s="4"/>
      <c r="M292" s="4"/>
      <c r="N292" s="4"/>
      <c r="O292" s="4"/>
    </row>
    <row r="293" spans="2:15" ht="14.25" hidden="1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4"/>
      <c r="L293" s="4"/>
      <c r="M293" s="4"/>
      <c r="N293" s="4"/>
      <c r="O293" s="4"/>
    </row>
    <row r="294" spans="2:15" ht="14.25" hidden="1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4"/>
      <c r="L294" s="4"/>
      <c r="M294" s="4"/>
      <c r="N294" s="4"/>
      <c r="O294" s="4"/>
    </row>
    <row r="295" spans="2:15" ht="14.25" hidden="1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4"/>
      <c r="L295" s="4"/>
      <c r="M295" s="4"/>
      <c r="N295" s="4"/>
      <c r="O295" s="4"/>
    </row>
    <row r="296" spans="2:15" ht="14.25" hidden="1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4"/>
      <c r="L296" s="4"/>
      <c r="M296" s="4"/>
      <c r="N296" s="4"/>
      <c r="O296" s="4"/>
    </row>
    <row r="297" spans="2:15" ht="14.25" hidden="1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4"/>
      <c r="L297" s="4"/>
      <c r="M297" s="4"/>
      <c r="N297" s="4"/>
      <c r="O297" s="4"/>
    </row>
    <row r="298" spans="2:15" ht="14.25" hidden="1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4"/>
      <c r="L298" s="4"/>
      <c r="M298" s="4"/>
      <c r="N298" s="4"/>
      <c r="O298" s="4"/>
    </row>
    <row r="299" spans="2:15" ht="14.25" hidden="1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4"/>
      <c r="L299" s="4"/>
      <c r="M299" s="4"/>
      <c r="N299" s="4"/>
      <c r="O299" s="4"/>
    </row>
    <row r="300" spans="2:15" ht="14.25" hidden="1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4"/>
      <c r="L300" s="4"/>
      <c r="M300" s="4"/>
      <c r="N300" s="4"/>
      <c r="O300" s="4"/>
    </row>
    <row r="301" spans="2:15" ht="14.25" hidden="1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</row>
    <row r="302" spans="2:15" ht="14.25" hidden="1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</row>
    <row r="303" spans="2:15" ht="14.25" hidden="1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</row>
    <row r="304" spans="2:15" ht="14.25" hidden="1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</row>
    <row r="305" spans="2:15" ht="14.25" hidden="1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</row>
    <row r="306" spans="2:15" ht="14.25" hidden="1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</row>
    <row r="307" spans="2:15" ht="14.25" hidden="1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</row>
    <row r="308" spans="2:15" ht="14.25" hidden="1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</row>
    <row r="309" spans="2:15" ht="14.25" hidden="1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</row>
    <row r="310" spans="2:15" ht="14.25" hidden="1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</row>
    <row r="311" spans="2:15" ht="14.25" hidden="1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</row>
    <row r="312" spans="2:15" ht="14.25" hidden="1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</row>
    <row r="313" spans="2:15" ht="14.25" hidden="1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</row>
    <row r="314" spans="2:15" ht="14.25" hidden="1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</row>
    <row r="315" spans="2:15" ht="14.25" hidden="1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</row>
    <row r="316" spans="2:15" ht="14.25" hidden="1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</row>
    <row r="317" spans="2:15" ht="14.25" hidden="1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</row>
    <row r="318" spans="2:15" ht="14.25" hidden="1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</row>
    <row r="319" spans="2:15" ht="14.25" hidden="1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</row>
    <row r="320" spans="2:15" ht="14.25" hidden="1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</row>
    <row r="321" spans="2:15" ht="14.25" hidden="1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</row>
    <row r="322" spans="2:15" ht="14.25" hidden="1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</row>
    <row r="323" spans="2:15" ht="14.25" hidden="1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</row>
    <row r="324" spans="2:15" ht="14.25" hidden="1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</row>
    <row r="325" spans="2:15" ht="14.25" hidden="1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</row>
    <row r="326" spans="2:15" ht="14.25" hidden="1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</row>
    <row r="327" spans="2:15" ht="14.25" hidden="1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</row>
    <row r="328" spans="2:15" ht="14.25" hidden="1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</row>
    <row r="329" spans="2:15" ht="14.25" hidden="1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</row>
    <row r="330" spans="2:15" ht="14.25" hidden="1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</row>
    <row r="331" spans="2:15" ht="14.25" hidden="1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</row>
    <row r="332" spans="2:15" ht="14.25" hidden="1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</row>
    <row r="333" spans="2:15" ht="14.25" hidden="1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</row>
    <row r="334" spans="2:15" ht="14.25" hidden="1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</row>
    <row r="335" spans="2:15" ht="14.25" hidden="1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</row>
    <row r="336" spans="2:15" ht="14.25" hidden="1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</row>
    <row r="337" spans="2:15" ht="14.25" hidden="1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</row>
    <row r="338" spans="2:15" ht="14.25" hidden="1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</row>
    <row r="339" spans="2:15" ht="14.25" hidden="1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</row>
    <row r="340" spans="2:15" ht="14.25" hidden="1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</row>
    <row r="341" spans="2:15" ht="14.25" hidden="1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</row>
    <row r="342" spans="2:15" ht="14.25" hidden="1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</row>
    <row r="343" spans="2:15" ht="14.25" hidden="1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</row>
    <row r="344" spans="2:15" ht="14.25" hidden="1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</row>
    <row r="345" spans="2:15" ht="14.25" hidden="1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</row>
    <row r="346" spans="2:15" ht="14.25" hidden="1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</row>
    <row r="347" spans="2:15" ht="14.25" hidden="1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</row>
    <row r="348" spans="2:15" ht="14.25" hidden="1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</row>
    <row r="349" spans="2:15" ht="14.25" hidden="1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</row>
    <row r="350" spans="2:15" ht="14.25" hidden="1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</row>
    <row r="351" spans="2:15" ht="14.25" hidden="1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</row>
    <row r="352" spans="2:15" ht="14.25" hidden="1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</row>
    <row r="353" spans="2:15" ht="14.25" hidden="1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</row>
    <row r="354" spans="2:15" ht="14.25" hidden="1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</row>
    <row r="355" spans="2:15" ht="14.25" hidden="1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</row>
    <row r="356" spans="2:15" ht="14.25" hidden="1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</row>
    <row r="357" spans="2:15" ht="14.25" hidden="1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</row>
    <row r="358" spans="2:15" ht="14.25" hidden="1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</row>
    <row r="359" spans="2:15" ht="14.25" hidden="1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</row>
    <row r="360" spans="2:15" ht="14.25" hidden="1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</row>
    <row r="361" spans="2:15" ht="14.25" hidden="1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</row>
    <row r="362" spans="2:15" ht="14.25" hidden="1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</row>
    <row r="363" spans="2:15" ht="14.25" hidden="1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</row>
    <row r="364" spans="2:15" ht="14.25" hidden="1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</row>
    <row r="365" spans="2:15" ht="14.25" hidden="1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</row>
    <row r="366" spans="2:15" ht="14.25" hidden="1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</row>
    <row r="367" spans="2:15" ht="14.25" hidden="1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</row>
    <row r="368" spans="2:15" ht="14.25" hidden="1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</row>
    <row r="369" spans="2:15" ht="14.25" hidden="1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</row>
    <row r="370" spans="2:15" ht="14.25" hidden="1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</row>
    <row r="371" spans="2:15" ht="14.25" hidden="1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</row>
    <row r="372" spans="2:15" ht="14.25" hidden="1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</row>
    <row r="373" spans="2:15" ht="14.25" hidden="1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</row>
    <row r="374" spans="2:15" ht="14.25" hidden="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</row>
    <row r="375" spans="2:15" ht="14.25" hidden="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</row>
    <row r="376" spans="2:15" ht="14.25" hidden="1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</row>
    <row r="377" spans="2:15" ht="14.25" hidden="1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</row>
    <row r="378" spans="2:15" ht="14.25" hidden="1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</row>
    <row r="379" spans="2:15" ht="14.25" hidden="1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</row>
    <row r="380" spans="2:15" ht="14.25" hidden="1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</row>
    <row r="381" spans="2:15" ht="14.25" hidden="1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</row>
    <row r="382" spans="2:15" ht="14.25" hidden="1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</row>
    <row r="383" spans="2:15" ht="14.25" hidden="1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</row>
    <row r="384" spans="2:15" ht="14.25" hidden="1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</row>
    <row r="385" spans="2:15" ht="14.25" hidden="1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</row>
    <row r="386" spans="2:15" ht="14.25" hidden="1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</row>
    <row r="387" spans="2:15" ht="14.25" hidden="1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</row>
    <row r="388" spans="2:15" ht="14.25" hidden="1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</row>
    <row r="389" spans="2:15" ht="14.25" hidden="1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</row>
    <row r="390" spans="2:15" ht="14.25" hidden="1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</row>
    <row r="391" spans="2:15" ht="14.25" hidden="1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</row>
    <row r="392" spans="2:15" ht="14.25" hidden="1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</row>
    <row r="393" spans="2:15" ht="14.25" hidden="1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</row>
    <row r="394" spans="2:15" ht="14.25" hidden="1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</row>
    <row r="395" spans="2:15" ht="14.25" hidden="1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</row>
    <row r="396" spans="2:15" ht="14.25" hidden="1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</row>
    <row r="397" spans="2:15" ht="14.25" hidden="1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</row>
    <row r="398" spans="2:15" ht="14.25" hidden="1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</row>
    <row r="399" spans="2:15" ht="14.25" hidden="1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</row>
    <row r="400" spans="2:15" ht="14.25" hidden="1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</row>
    <row r="401" spans="2:15" ht="14.25" hidden="1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</row>
    <row r="402" spans="2:15" ht="14.25" hidden="1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</row>
    <row r="403" spans="2:15" ht="14.25" hidden="1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</row>
    <row r="404" spans="2:15" ht="14.25" hidden="1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</row>
    <row r="405" spans="2:15" ht="14.25" hidden="1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</row>
    <row r="406" spans="2:15" ht="14.25" hidden="1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</row>
    <row r="407" spans="2:15" ht="14.25" hidden="1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</row>
    <row r="408" spans="2:15" ht="14.25" hidden="1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</row>
    <row r="409" spans="2:15" ht="14.25" hidden="1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</row>
    <row r="410" spans="2:15" ht="14.25" hidden="1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</row>
    <row r="411" spans="2:15" ht="14.25" hidden="1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</row>
    <row r="412" spans="2:15" ht="14.25" hidden="1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</row>
    <row r="413" spans="2:15" ht="14.25" hidden="1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</row>
    <row r="414" spans="2:15" ht="14.25" hidden="1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</row>
    <row r="415" spans="2:15" ht="14.25" hidden="1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</row>
    <row r="416" spans="2:15" ht="14.25" hidden="1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</row>
    <row r="417" spans="2:15" ht="14.25" hidden="1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</row>
    <row r="418" spans="2:15" ht="14.25" hidden="1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</row>
    <row r="419" spans="2:15" ht="14.25" hidden="1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</row>
    <row r="420" spans="2:15" ht="14.25" hidden="1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</row>
    <row r="421" spans="2:15" ht="14.25" hidden="1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</row>
    <row r="422" spans="2:15" ht="14.25" hidden="1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</row>
    <row r="423" spans="2:15" ht="14.25" hidden="1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</row>
    <row r="424" spans="2:15" ht="14.25" hidden="1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</row>
    <row r="425" spans="2:15" ht="14.25" hidden="1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</row>
    <row r="426" spans="2:15" ht="14.25" hidden="1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</row>
    <row r="427" spans="2:15" ht="14.25" hidden="1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</row>
    <row r="428" spans="2:15" ht="14.25" hidden="1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</row>
    <row r="429" spans="2:15" ht="14.25" hidden="1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</row>
    <row r="430" spans="2:15" ht="14.25" hidden="1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</row>
    <row r="431" spans="2:15" ht="14.25" hidden="1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</row>
    <row r="432" spans="2:15" ht="14.25" hidden="1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</row>
    <row r="433" spans="2:15" ht="14.25" hidden="1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</row>
    <row r="434" spans="2:15" ht="14.25" hidden="1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</row>
    <row r="435" spans="2:15" ht="14.25" hidden="1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</row>
    <row r="436" spans="2:15" ht="14.25" hidden="1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</row>
    <row r="437" spans="2:15" ht="14.25" hidden="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</row>
    <row r="438" spans="2:15" ht="14.25" hidden="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</row>
    <row r="439" spans="2:15" ht="14.25" hidden="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</row>
    <row r="440" spans="2:15" ht="14.25" hidden="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</row>
    <row r="441" spans="2:15" ht="14.25" hidden="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</row>
    <row r="442" spans="2:15" ht="14.25" hidden="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</row>
    <row r="443" spans="2:15" ht="14.25" hidden="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</row>
    <row r="444" spans="2:15" ht="14.25" hidden="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</row>
    <row r="445" spans="2:15" ht="14.25" hidden="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</row>
    <row r="446" spans="2:15" ht="14.25" hidden="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</row>
    <row r="447" spans="2:15" ht="14.25" hidden="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</row>
    <row r="448" spans="2:15" ht="14.25" hidden="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</row>
    <row r="449" spans="2:15" ht="14.25" hidden="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</row>
    <row r="450" spans="2:15" ht="14.25" hidden="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</row>
    <row r="451" spans="2:15" ht="14.25" hidden="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</row>
    <row r="452" spans="2:15" ht="14.25" hidden="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</row>
    <row r="453" spans="2:15" ht="14.25" hidden="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</row>
    <row r="454" spans="2:15" ht="14.25" hidden="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</row>
    <row r="455" spans="2:15" ht="14.25" hidden="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</row>
    <row r="456" spans="2:15" ht="14.25" hidden="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</row>
    <row r="457" spans="2:15" ht="14.25" hidden="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</row>
    <row r="458" spans="2:15" ht="14.25" hidden="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</row>
    <row r="459" spans="2:15" ht="14.25" hidden="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</row>
    <row r="460" spans="2:15" ht="14.25" hidden="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</row>
    <row r="461" spans="2:15" ht="14.25" hidden="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</row>
    <row r="462" spans="2:15" ht="14.25" hidden="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</row>
    <row r="463" spans="2:15" ht="14.25" hidden="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</row>
    <row r="464" spans="2:15" ht="14.25" hidden="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</row>
    <row r="465" spans="2:15" ht="14.25" hidden="1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</row>
    <row r="466" spans="2:15" ht="14.25" hidden="1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</row>
    <row r="467" spans="2:15" ht="14.25" hidden="1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</row>
    <row r="468" spans="2:15" ht="14.25" hidden="1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</row>
    <row r="469" spans="2:15" ht="14.25" hidden="1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</row>
    <row r="470" spans="2:15" ht="14.25" hidden="1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</row>
    <row r="471" spans="2:15" ht="14.25" hidden="1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</row>
    <row r="472" spans="2:15" ht="14.25" hidden="1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</row>
    <row r="473" spans="2:15" ht="14.25" hidden="1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</row>
    <row r="474" spans="2:15" ht="14.25" hidden="1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</row>
    <row r="475" spans="2:15" ht="14.25" hidden="1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</row>
    <row r="476" spans="2:15" ht="14.25" hidden="1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</row>
    <row r="477" spans="2:15" ht="14.25" hidden="1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</row>
    <row r="478" spans="2:15" ht="14.25" hidden="1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</row>
    <row r="479" spans="2:15" ht="14.25" hidden="1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</row>
    <row r="480" spans="2:15" ht="14.25" hidden="1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</row>
    <row r="481" spans="2:15" ht="14.25" hidden="1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</row>
    <row r="482" spans="2:15" ht="14.25" hidden="1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</row>
    <row r="483" spans="2:15" ht="14.25" hidden="1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</row>
    <row r="484" spans="2:15" ht="14.25" hidden="1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</row>
    <row r="485" spans="2:15" ht="14.25" hidden="1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</row>
    <row r="486" spans="2:15" ht="14.25" hidden="1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</row>
    <row r="487" spans="2:15" ht="14.25" hidden="1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</row>
    <row r="488" spans="2:15" ht="14.25" hidden="1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</row>
    <row r="489" spans="2:15" ht="14.25" hidden="1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</row>
    <row r="490" spans="2:15" ht="14.25" hidden="1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</row>
    <row r="491" spans="2:15" ht="14.25" hidden="1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</row>
    <row r="492" spans="2:15" ht="14.25" hidden="1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</row>
    <row r="493" spans="2:15" ht="14.25" hidden="1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</row>
    <row r="494" spans="2:15" ht="14.25" hidden="1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</row>
    <row r="495" spans="2:15" ht="14.25" hidden="1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</row>
    <row r="496" spans="2:15" ht="14.25" hidden="1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</row>
    <row r="497" spans="2:15" ht="14.25" hidden="1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</row>
    <row r="498" spans="2:15" ht="14.25" hidden="1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</row>
    <row r="499" spans="2:15" ht="14.25" hidden="1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</row>
    <row r="500" spans="2:15" ht="14.25" hidden="1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</row>
    <row r="501" spans="2:15" ht="14.25" hidden="1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</row>
    <row r="502" spans="2:15" ht="14.25" hidden="1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</row>
    <row r="503" spans="2:15" ht="14.25" hidden="1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</row>
    <row r="504" spans="2:15" ht="14.25" hidden="1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</row>
    <row r="505" spans="2:15" ht="14.25" hidden="1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</row>
    <row r="506" spans="2:15" ht="14.25" hidden="1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</row>
    <row r="507" spans="2:15" ht="14.25" hidden="1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</row>
    <row r="508" spans="2:15" ht="14.25" hidden="1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</row>
    <row r="509" spans="2:15" ht="14.25" hidden="1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</row>
    <row r="510" spans="2:15" ht="14.25" hidden="1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</row>
    <row r="511" spans="2:15" ht="14.25" hidden="1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</row>
    <row r="512" spans="2:15" ht="14.25" hidden="1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</row>
    <row r="513" spans="2:15" ht="14.25" hidden="1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</row>
    <row r="514" spans="2:15" ht="14.25" hidden="1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</row>
    <row r="515" spans="2:15" ht="14.25" hidden="1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</row>
    <row r="516" spans="2:15" ht="14.25" hidden="1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</row>
    <row r="517" spans="2:15" ht="14.25" hidden="1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</row>
    <row r="518" spans="2:15" ht="14.25" hidden="1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</row>
    <row r="519" spans="2:15" ht="14.25" hidden="1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</row>
    <row r="520" spans="2:15" ht="14.25" hidden="1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</row>
    <row r="521" spans="2:15" ht="14.25" hidden="1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</row>
    <row r="522" spans="2:15" ht="14.25" hidden="1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</row>
    <row r="523" spans="2:15" ht="14.25" hidden="1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</row>
    <row r="524" spans="2:15" ht="14.25" hidden="1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</row>
    <row r="525" spans="2:15" ht="14.25" hidden="1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</row>
    <row r="526" spans="2:15" ht="14.25" hidden="1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</row>
    <row r="527" spans="2:15" ht="14.25" hidden="1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</row>
    <row r="528" spans="2:15" ht="14.25" hidden="1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</row>
    <row r="529" spans="2:15" ht="14.25" hidden="1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</row>
    <row r="530" spans="2:15" ht="14.25" hidden="1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</row>
    <row r="531" spans="2:15" ht="14.25" hidden="1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</row>
    <row r="532" spans="2:15" ht="14.25" hidden="1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</row>
    <row r="533" spans="2:15" ht="14.25" hidden="1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</row>
    <row r="534" spans="2:15" ht="14.25" hidden="1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</row>
    <row r="535" spans="2:15" ht="14.25" hidden="1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</row>
    <row r="536" spans="2:15" ht="14.25" hidden="1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</row>
    <row r="537" spans="2:15" ht="14.25" hidden="1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</row>
    <row r="538" spans="2:15" ht="14.25" hidden="1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</row>
    <row r="539" spans="2:15" ht="14.25" hidden="1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</row>
    <row r="540" spans="2:15" ht="14.25" hidden="1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</row>
    <row r="541" spans="2:15" ht="14.25" hidden="1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</row>
    <row r="542" spans="2:15" ht="14.25" hidden="1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</row>
    <row r="543" spans="2:15" ht="14.25" hidden="1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</row>
    <row r="544" spans="2:15" ht="14.25" hidden="1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</row>
    <row r="545" spans="2:15" ht="14.25" hidden="1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</row>
    <row r="546" spans="2:15" ht="14.25" hidden="1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</row>
    <row r="547" spans="2:15" ht="14.25" hidden="1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</row>
    <row r="548" spans="2:15" ht="14.25" hidden="1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</row>
    <row r="549" spans="2:15" ht="14.25" hidden="1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</row>
    <row r="550" spans="2:15" ht="14.25" hidden="1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</row>
    <row r="551" spans="2:15" ht="14.25" hidden="1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</row>
    <row r="552" spans="2:15" ht="14.25" hidden="1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</row>
    <row r="553" spans="2:15" ht="14.25" hidden="1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</row>
    <row r="554" spans="2:15" ht="14.25" hidden="1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</row>
    <row r="555" spans="2:15" ht="14.25" hidden="1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</row>
    <row r="556" spans="2:15" ht="14.25" hidden="1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</row>
    <row r="557" spans="2:15" ht="14.25" hidden="1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</row>
    <row r="558" spans="2:15" ht="14.25" hidden="1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</row>
    <row r="559" spans="2:15" ht="14.25" hidden="1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</row>
    <row r="560" spans="2:15" ht="14.25" hidden="1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</row>
    <row r="561" spans="2:15" ht="14.25" hidden="1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</row>
    <row r="562" spans="2:15" ht="14.25" hidden="1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</row>
    <row r="563" spans="2:15" ht="14.25" hidden="1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</row>
    <row r="564" spans="2:15" ht="14.25" hidden="1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</row>
    <row r="565" spans="2:15" ht="14.25" hidden="1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</row>
    <row r="566" spans="2:15" ht="14.25" hidden="1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</row>
    <row r="567" spans="2:15" ht="14.25" hidden="1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</row>
    <row r="568" spans="2:15" ht="14.25" hidden="1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</row>
    <row r="569" spans="2:15" ht="14.25" hidden="1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</row>
    <row r="570" spans="2:15" ht="14.25" hidden="1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</row>
    <row r="571" spans="2:15" ht="14.25" hidden="1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</row>
    <row r="572" spans="2:15" ht="14.25" hidden="1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</row>
    <row r="573" spans="2:15" ht="14.25" hidden="1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</row>
    <row r="574" spans="2:15" ht="14.25" hidden="1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</row>
    <row r="575" spans="2:15" ht="14.25" hidden="1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</row>
    <row r="576" spans="2:15" ht="14.25" hidden="1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</row>
    <row r="577" spans="2:15" ht="14.25" hidden="1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</row>
    <row r="578" spans="2:15" ht="14.25" hidden="1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</row>
    <row r="579" spans="2:15" ht="14.25" hidden="1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</row>
    <row r="580" spans="2:15" ht="14.25" hidden="1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</row>
    <row r="581" spans="2:15" ht="14.25" hidden="1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</row>
    <row r="582" spans="2:15" ht="14.25" hidden="1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</row>
    <row r="583" spans="2:15" ht="14.25" hidden="1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</row>
    <row r="584" spans="2:15" ht="14.25" hidden="1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</row>
    <row r="585" spans="2:15" ht="14.25" hidden="1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</row>
    <row r="586" spans="2:15" ht="14.25" hidden="1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</row>
    <row r="587" spans="2:15" ht="14.25" hidden="1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</row>
    <row r="588" spans="2:15" ht="14.25" hidden="1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</row>
    <row r="589" spans="2:15" ht="14.25" hidden="1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</row>
    <row r="590" spans="2:15" ht="14.25" hidden="1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</row>
    <row r="591" spans="2:15" ht="14.25" hidden="1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</row>
    <row r="592" spans="2:15" ht="14.25" hidden="1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</row>
    <row r="593" spans="2:15" ht="14.25" hidden="1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</row>
    <row r="594" spans="2:15" ht="14.25" hidden="1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</row>
    <row r="595" spans="2:15" ht="14.25" hidden="1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</row>
    <row r="596" spans="2:15" ht="14.25" hidden="1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</row>
    <row r="597" spans="2:15" ht="14.25" hidden="1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</row>
    <row r="598" spans="2:15" ht="14.25" hidden="1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</row>
    <row r="599" spans="2:15" ht="14.25" hidden="1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</row>
    <row r="600" spans="2:15" ht="14.25" hidden="1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</row>
    <row r="601" spans="2:15" ht="14.25" hidden="1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</row>
    <row r="602" spans="2:15" ht="14.25" hidden="1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</row>
    <row r="603" spans="2:15" ht="14.25" hidden="1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</row>
    <row r="604" spans="2:15" ht="14.25" hidden="1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</row>
    <row r="605" spans="2:15" ht="14.25" hidden="1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</row>
    <row r="606" spans="2:15" ht="14.25" hidden="1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</row>
    <row r="607" spans="2:15" ht="14.25" hidden="1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</row>
    <row r="608" spans="2:15" ht="14.25" hidden="1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</row>
    <row r="609" spans="2:15" ht="14.25" hidden="1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</row>
    <row r="610" spans="2:15" ht="14.25" hidden="1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</row>
    <row r="611" spans="2:15" ht="14.25" hidden="1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</row>
    <row r="612" spans="2:15" ht="14.25" hidden="1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</row>
    <row r="613" spans="2:15" ht="14.25" hidden="1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</row>
    <row r="614" spans="2:15" ht="14.25" hidden="1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</row>
    <row r="615" spans="2:15" ht="14.25" hidden="1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</row>
    <row r="616" spans="2:15" ht="14.25" hidden="1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</row>
    <row r="617" spans="2:15" ht="14.25" hidden="1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</row>
    <row r="618" spans="2:15" ht="14.25" hidden="1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</row>
    <row r="619" spans="2:15" ht="14.25" hidden="1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</row>
    <row r="620" spans="2:15" ht="14.25" hidden="1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</row>
    <row r="621" spans="2:15" ht="14.25" hidden="1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</row>
    <row r="622" spans="2:15" ht="14.25" hidden="1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</row>
    <row r="623" spans="2:15" ht="14.25" hidden="1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</row>
    <row r="624" spans="2:15" ht="14.25" hidden="1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</row>
    <row r="625" spans="2:15" ht="14.25" hidden="1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</row>
    <row r="626" spans="2:15" ht="14.25" hidden="1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</row>
    <row r="627" spans="2:15" ht="14.25" hidden="1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</row>
    <row r="628" spans="2:15" ht="14.25" hidden="1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</row>
    <row r="629" spans="2:15" ht="14.25" hidden="1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</row>
    <row r="630" spans="2:15" ht="14.25" hidden="1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</row>
    <row r="631" spans="2:15" ht="14.25" hidden="1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</row>
    <row r="632" spans="2:15" ht="14.25" hidden="1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</row>
    <row r="633" spans="2:15" ht="14.25" hidden="1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</row>
    <row r="634" spans="2:15" ht="14.25" hidden="1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</row>
    <row r="635" spans="2:15" ht="14.25" hidden="1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</row>
    <row r="636" spans="2:15" ht="14.25" hidden="1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</row>
    <row r="637" spans="2:15" ht="14.25" hidden="1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</row>
    <row r="638" spans="2:15" ht="14.25" hidden="1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</row>
    <row r="639" spans="2:15" ht="14.25" hidden="1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</row>
    <row r="640" spans="2:15" ht="14.25" hidden="1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</row>
    <row r="641" spans="2:15" ht="14.25" hidden="1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</row>
    <row r="642" spans="2:15" ht="14.25" hidden="1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</row>
    <row r="643" spans="2:15" ht="14.25" hidden="1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</row>
    <row r="644" spans="2:15" ht="14.25" hidden="1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</row>
    <row r="645" spans="2:15" ht="14.25" hidden="1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</row>
    <row r="646" spans="2:15" ht="14.25" hidden="1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</row>
    <row r="647" spans="2:15" ht="14.25" hidden="1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</row>
    <row r="648" spans="2:15" ht="14.25" hidden="1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</row>
    <row r="649" spans="2:15" ht="14.25" hidden="1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</row>
    <row r="650" spans="2:15" ht="14.25" hidden="1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</row>
    <row r="651" spans="2:15" ht="14.25" hidden="1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</row>
    <row r="652" spans="2:15" ht="14.25" hidden="1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</row>
    <row r="653" spans="2:15" ht="14.25" hidden="1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</row>
    <row r="654" spans="2:15" ht="14.25" hidden="1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</row>
    <row r="655" spans="2:15" ht="14.25" hidden="1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</row>
    <row r="656" spans="2:15" ht="14.25" hidden="1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</row>
    <row r="657" spans="2:15" ht="14.25" hidden="1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</row>
    <row r="658" spans="2:15" ht="14.25" hidden="1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</row>
    <row r="659" spans="2:15" ht="14.25" hidden="1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</row>
    <row r="660" spans="2:15" ht="14.25" hidden="1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</row>
    <row r="661" spans="2:15" ht="14.25" hidden="1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</row>
    <row r="662" spans="2:15" ht="14.25" hidden="1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</row>
    <row r="663" spans="2:15" ht="14.25" hidden="1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</row>
    <row r="664" spans="2:15" ht="14.25" hidden="1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</row>
    <row r="665" spans="2:15" ht="14.25" hidden="1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</row>
    <row r="666" spans="2:15" ht="14.25" hidden="1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</row>
    <row r="667" spans="2:15" ht="14.25" hidden="1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</row>
    <row r="668" spans="2:15" ht="14.25" hidden="1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</row>
    <row r="669" spans="2:15" ht="14.25" hidden="1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</row>
    <row r="670" spans="2:15" ht="14.25" hidden="1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</row>
    <row r="671" spans="2:15" ht="14.25" hidden="1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</row>
    <row r="672" spans="2:15" ht="14.25" hidden="1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</row>
    <row r="673" spans="2:15" ht="14.25" hidden="1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</row>
    <row r="674" spans="2:15" ht="14.25" hidden="1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</row>
    <row r="675" spans="2:15" ht="14.25" hidden="1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</row>
    <row r="676" spans="2:15" ht="14.25" hidden="1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</row>
    <row r="677" spans="2:15" ht="14.25" hidden="1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</row>
    <row r="678" spans="2:15" ht="14.25" hidden="1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</row>
    <row r="679" spans="2:15" ht="14.25" hidden="1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</row>
    <row r="680" spans="2:15" ht="14.25" hidden="1" customHeight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</row>
    <row r="681" spans="2:15" ht="14.25" hidden="1" customHeight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</row>
    <row r="682" spans="2:15" ht="14.25" hidden="1" customHeight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</row>
    <row r="683" spans="2:15" ht="14.25" hidden="1" customHeight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</row>
    <row r="684" spans="2:15" ht="14.25" hidden="1" customHeight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</row>
    <row r="685" spans="2:15" ht="14.25" hidden="1" customHeight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</row>
    <row r="686" spans="2:15" ht="14.25" hidden="1" customHeight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</row>
    <row r="687" spans="2:15" ht="14.25" hidden="1" customHeight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</row>
    <row r="688" spans="2:15" ht="14.25" hidden="1" customHeight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</row>
    <row r="689" spans="2:15" ht="14.25" hidden="1" customHeight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</row>
    <row r="690" spans="2:15" ht="14.25" hidden="1" customHeight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</row>
    <row r="691" spans="2:15" ht="14.25" hidden="1" customHeight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</row>
    <row r="692" spans="2:15" ht="14.25" hidden="1" customHeight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</row>
    <row r="693" spans="2:15" ht="14.25" hidden="1" customHeight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</row>
    <row r="694" spans="2:15" ht="14.25" hidden="1" customHeight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</row>
    <row r="695" spans="2:15" ht="14.25" hidden="1" customHeight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</row>
    <row r="696" spans="2:15" ht="14.25" hidden="1" customHeight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</row>
    <row r="697" spans="2:15" ht="14.25" hidden="1" customHeight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</row>
    <row r="698" spans="2:15" ht="14.25" hidden="1" customHeight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</row>
    <row r="699" spans="2:15" ht="14.25" hidden="1" customHeight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</row>
    <row r="700" spans="2:15" ht="14.25" hidden="1" customHeight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</row>
    <row r="701" spans="2:15" ht="14.25" hidden="1" customHeight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</row>
    <row r="702" spans="2:15" ht="14.25" hidden="1" customHeight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</row>
    <row r="703" spans="2:15" ht="14.25" hidden="1" customHeight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</row>
    <row r="704" spans="2:15" ht="14.25" hidden="1" customHeight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</row>
    <row r="705" spans="2:15" ht="14.25" hidden="1" customHeight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</row>
    <row r="706" spans="2:15" ht="14.25" hidden="1" customHeight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</row>
    <row r="707" spans="2:15" ht="14.25" hidden="1" customHeight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</row>
    <row r="708" spans="2:15" ht="14.25" hidden="1" customHeight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</row>
    <row r="709" spans="2:15" ht="14.25" hidden="1" customHeight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</row>
    <row r="710" spans="2:15" ht="14.25" hidden="1" customHeight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</row>
    <row r="711" spans="2:15" ht="14.25" hidden="1" customHeight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</row>
    <row r="712" spans="2:15" ht="14.25" hidden="1" customHeight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</row>
    <row r="713" spans="2:15" ht="14.25" hidden="1" customHeight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</row>
    <row r="714" spans="2:15" ht="14.25" hidden="1" customHeight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</row>
    <row r="715" spans="2:15" ht="14.25" hidden="1" customHeight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</row>
    <row r="716" spans="2:15" ht="14.25" hidden="1" customHeight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</row>
    <row r="717" spans="2:15" ht="14.25" hidden="1" customHeight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</row>
    <row r="718" spans="2:15" ht="14.25" hidden="1" customHeight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</row>
    <row r="719" spans="2:15" ht="14.25" hidden="1" customHeight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</row>
    <row r="720" spans="2:15" ht="14.25" hidden="1" customHeight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</row>
    <row r="721" spans="2:15" ht="14.25" hidden="1" customHeight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</row>
    <row r="722" spans="2:15" ht="14.25" hidden="1" customHeight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</row>
    <row r="723" spans="2:15" ht="14.25" hidden="1" customHeight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</row>
    <row r="724" spans="2:15" ht="14.25" hidden="1" customHeight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</row>
    <row r="725" spans="2:15" ht="14.25" hidden="1" customHeight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</row>
    <row r="726" spans="2:15" ht="14.25" hidden="1" customHeight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</row>
    <row r="727" spans="2:15" ht="14.25" hidden="1" customHeight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</row>
    <row r="728" spans="2:15" ht="14.25" hidden="1" customHeight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</row>
    <row r="729" spans="2:15" ht="14.25" hidden="1" customHeight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</row>
    <row r="730" spans="2:15" ht="14.25" hidden="1" customHeight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</row>
    <row r="731" spans="2:15" ht="14.25" hidden="1" customHeight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</row>
    <row r="732" spans="2:15" ht="14.25" hidden="1" customHeight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</row>
    <row r="733" spans="2:15" ht="14.25" hidden="1" customHeight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</row>
    <row r="734" spans="2:15" ht="14.25" hidden="1" customHeight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</row>
    <row r="735" spans="2:15" ht="14.25" hidden="1" customHeight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</row>
    <row r="736" spans="2:15" ht="14.25" hidden="1" customHeight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</row>
    <row r="737" spans="2:15" ht="14.25" hidden="1" customHeight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</row>
    <row r="738" spans="2:15" ht="14.25" hidden="1" customHeight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</row>
    <row r="739" spans="2:15" ht="14.25" hidden="1" customHeight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</row>
    <row r="740" spans="2:15" ht="14.25" hidden="1" customHeight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</row>
    <row r="741" spans="2:15" ht="14.25" hidden="1" customHeight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</row>
    <row r="742" spans="2:15" ht="14.25" hidden="1" customHeight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</row>
    <row r="743" spans="2:15" ht="14.25" hidden="1" customHeight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</row>
    <row r="744" spans="2:15" ht="14.25" hidden="1" customHeight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</row>
    <row r="745" spans="2:15" ht="14.25" hidden="1" customHeight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</row>
    <row r="746" spans="2:15" ht="14.25" hidden="1" customHeight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</row>
    <row r="747" spans="2:15" ht="14.25" hidden="1" customHeight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</row>
    <row r="748" spans="2:15" ht="14.25" hidden="1" customHeight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</row>
    <row r="749" spans="2:15" ht="14.25" hidden="1" customHeight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</row>
    <row r="750" spans="2:15" ht="14.25" hidden="1" customHeight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</row>
    <row r="751" spans="2:15" ht="14.25" hidden="1" customHeight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</row>
    <row r="752" spans="2:15" ht="14.25" hidden="1" customHeight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</row>
    <row r="753" spans="2:15" ht="14.25" hidden="1" customHeight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</row>
    <row r="754" spans="2:15" ht="14.25" hidden="1" customHeight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</row>
    <row r="755" spans="2:15" ht="14.25" hidden="1" customHeight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</row>
    <row r="756" spans="2:15" ht="14.25" hidden="1" customHeight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</row>
    <row r="757" spans="2:15" ht="14.25" hidden="1" customHeight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</row>
    <row r="758" spans="2:15" ht="14.25" hidden="1" customHeight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</row>
    <row r="759" spans="2:15" ht="14.25" hidden="1" customHeight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</row>
    <row r="760" spans="2:15" ht="14.25" hidden="1" customHeight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</row>
    <row r="761" spans="2:15" ht="14.25" hidden="1" customHeight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</row>
    <row r="762" spans="2:15" ht="14.25" hidden="1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</row>
    <row r="763" spans="2:15" ht="14.25" hidden="1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</row>
    <row r="764" spans="2:15" ht="14.25" hidden="1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</row>
    <row r="765" spans="2:15" ht="14.25" hidden="1" customHeight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</row>
    <row r="766" spans="2:15" ht="14.25" hidden="1" customHeight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</row>
    <row r="767" spans="2:15" ht="14.25" hidden="1" customHeight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</row>
    <row r="768" spans="2:15" ht="14.25" hidden="1" customHeight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</row>
    <row r="769" spans="2:15" ht="14.25" hidden="1" customHeight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</row>
    <row r="770" spans="2:15" ht="14.25" hidden="1" customHeight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</row>
    <row r="771" spans="2:15" ht="14.25" hidden="1" customHeight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</row>
    <row r="772" spans="2:15" ht="14.25" hidden="1" customHeight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</row>
    <row r="773" spans="2:15" ht="14.25" hidden="1" customHeight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</row>
    <row r="774" spans="2:15" ht="14.25" hidden="1" customHeight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</row>
    <row r="775" spans="2:15" ht="14.25" hidden="1" customHeight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</row>
    <row r="776" spans="2:15" ht="14.25" hidden="1" customHeight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</row>
    <row r="777" spans="2:15" ht="14.25" hidden="1" customHeight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</row>
    <row r="778" spans="2:15" ht="14.25" hidden="1" customHeight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</row>
    <row r="779" spans="2:15" ht="14.25" hidden="1" customHeight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</row>
    <row r="780" spans="2:15" ht="14.25" hidden="1" customHeight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</row>
    <row r="781" spans="2:15" ht="14.25" hidden="1" customHeight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</row>
    <row r="782" spans="2:15" ht="14.25" hidden="1" customHeight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</row>
    <row r="783" spans="2:15" ht="14.25" hidden="1" customHeight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</row>
    <row r="784" spans="2:15" ht="14.25" hidden="1" customHeight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</row>
    <row r="785" spans="2:15" ht="14.25" hidden="1" customHeight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</row>
    <row r="786" spans="2:15" ht="14.25" hidden="1" customHeight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</row>
    <row r="787" spans="2:15" ht="14.25" hidden="1" customHeight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</row>
    <row r="788" spans="2:15" ht="14.25" hidden="1" customHeight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</row>
    <row r="789" spans="2:15" ht="14.25" hidden="1" customHeight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</row>
    <row r="790" spans="2:15" ht="14.25" hidden="1" customHeight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</row>
    <row r="791" spans="2:15" ht="14.25" hidden="1" customHeight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</row>
    <row r="792" spans="2:15" ht="14.25" hidden="1" customHeight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</row>
    <row r="793" spans="2:15" ht="14.25" hidden="1" customHeight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</row>
    <row r="794" spans="2:15" ht="14.25" hidden="1" customHeight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</row>
    <row r="795" spans="2:15" ht="14.25" hidden="1" customHeight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</row>
    <row r="796" spans="2:15" ht="14.25" hidden="1" customHeight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</row>
    <row r="797" spans="2:15" ht="14.25" hidden="1" customHeight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</row>
    <row r="798" spans="2:15" ht="14.25" hidden="1" customHeight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</row>
    <row r="799" spans="2:15" ht="14.25" hidden="1" customHeight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</row>
    <row r="800" spans="2:15" ht="14.25" hidden="1" customHeight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</row>
    <row r="801" spans="2:15" ht="14.25" hidden="1" customHeight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</row>
    <row r="802" spans="2:15" ht="14.25" hidden="1" customHeight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</row>
    <row r="803" spans="2:15" ht="14.25" hidden="1" customHeight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</row>
    <row r="804" spans="2:15" ht="14.25" hidden="1" customHeight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</row>
    <row r="805" spans="2:15" ht="14.25" hidden="1" customHeight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</row>
    <row r="806" spans="2:15" ht="14.25" hidden="1" customHeight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</row>
    <row r="807" spans="2:15" ht="14.25" hidden="1" customHeight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</row>
    <row r="808" spans="2:15" ht="14.25" hidden="1" customHeight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</row>
    <row r="809" spans="2:15" ht="14.25" hidden="1" customHeight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</row>
    <row r="810" spans="2:15" ht="14.25" hidden="1" customHeight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</row>
    <row r="811" spans="2:15" ht="14.25" hidden="1" customHeight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</row>
    <row r="812" spans="2:15" ht="14.25" hidden="1" customHeight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</row>
    <row r="813" spans="2:15" ht="14.25" hidden="1" customHeight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</row>
    <row r="814" spans="2:15" ht="14.25" hidden="1" customHeight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</row>
    <row r="815" spans="2:15" ht="14.25" hidden="1" customHeight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</row>
    <row r="816" spans="2:15" ht="14.25" hidden="1" customHeight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</row>
    <row r="817" spans="2:15" ht="14.25" hidden="1" customHeight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</row>
    <row r="818" spans="2:15" ht="14.25" hidden="1" customHeight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</row>
    <row r="819" spans="2:15" ht="14.25" hidden="1" customHeight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</row>
    <row r="820" spans="2:15" ht="14.25" hidden="1" customHeight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</row>
    <row r="821" spans="2:15" ht="14.25" hidden="1" customHeight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</row>
    <row r="822" spans="2:15" ht="14.25" hidden="1" customHeight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</row>
    <row r="823" spans="2:15" ht="14.25" hidden="1" customHeight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</row>
    <row r="824" spans="2:15" ht="14.25" hidden="1" customHeight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</row>
    <row r="825" spans="2:15" ht="14.25" hidden="1" customHeight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</row>
    <row r="826" spans="2:15" ht="14.25" hidden="1" customHeight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</row>
    <row r="827" spans="2:15" ht="14.25" hidden="1" customHeight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</row>
    <row r="828" spans="2:15" ht="14.25" hidden="1" customHeight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</row>
    <row r="829" spans="2:15" ht="14.25" hidden="1" customHeight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</row>
    <row r="830" spans="2:15" ht="14.25" hidden="1" customHeight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</row>
    <row r="831" spans="2:15" ht="14.25" hidden="1" customHeight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</row>
    <row r="832" spans="2:15" ht="14.25" hidden="1" customHeight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</row>
    <row r="833" spans="2:15" ht="14.25" hidden="1" customHeight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</row>
    <row r="834" spans="2:15" ht="14.25" hidden="1" customHeight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</row>
    <row r="835" spans="2:15" ht="14.25" hidden="1" customHeight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</row>
    <row r="836" spans="2:15" ht="14.25" hidden="1" customHeight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</row>
    <row r="837" spans="2:15" ht="14.25" hidden="1" customHeight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</row>
    <row r="838" spans="2:15" ht="14.25" hidden="1" customHeight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</row>
    <row r="839" spans="2:15" ht="14.25" hidden="1" customHeight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</row>
    <row r="840" spans="2:15" ht="14.25" hidden="1" customHeight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</row>
    <row r="841" spans="2:15" ht="14.25" hidden="1" customHeight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</row>
    <row r="842" spans="2:15" ht="14.25" hidden="1" customHeight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</row>
    <row r="843" spans="2:15" ht="14.25" hidden="1" customHeight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</row>
    <row r="844" spans="2:15" ht="14.25" hidden="1" customHeight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</row>
    <row r="845" spans="2:15" ht="14.25" hidden="1" customHeight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</row>
    <row r="846" spans="2:15" ht="14.25" hidden="1" customHeight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</row>
    <row r="847" spans="2:15" ht="14.25" hidden="1" customHeight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</row>
    <row r="848" spans="2:15" ht="14.25" hidden="1" customHeight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</row>
    <row r="849" spans="2:15" ht="14.25" hidden="1" customHeight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</row>
    <row r="850" spans="2:15" ht="14.25" hidden="1" customHeight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</row>
    <row r="851" spans="2:15" ht="14.25" hidden="1" customHeight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</row>
    <row r="852" spans="2:15" ht="14.25" hidden="1" customHeight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</row>
    <row r="853" spans="2:15" ht="14.25" hidden="1" customHeight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</row>
    <row r="854" spans="2:15" ht="14.25" hidden="1" customHeight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</row>
    <row r="855" spans="2:15" ht="14.25" hidden="1" customHeight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</row>
    <row r="856" spans="2:15" ht="14.25" hidden="1" customHeight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</row>
    <row r="857" spans="2:15" ht="14.25" hidden="1" customHeight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</row>
    <row r="858" spans="2:15" ht="14.25" hidden="1" customHeight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</row>
    <row r="859" spans="2:15" ht="14.25" hidden="1" customHeight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</row>
    <row r="860" spans="2:15" ht="14.25" hidden="1" customHeight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</row>
    <row r="861" spans="2:15" ht="14.25" hidden="1" customHeight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</row>
    <row r="862" spans="2:15" ht="14.25" hidden="1" customHeight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</row>
    <row r="863" spans="2:15" ht="14.25" hidden="1" customHeight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</row>
    <row r="864" spans="2:15" ht="14.25" hidden="1" customHeight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</row>
    <row r="865" spans="2:15" ht="14.25" hidden="1" customHeight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</row>
    <row r="866" spans="2:15" ht="14.25" hidden="1" customHeight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</row>
    <row r="867" spans="2:15" ht="14.25" hidden="1" customHeight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</row>
    <row r="868" spans="2:15" ht="14.25" hidden="1" customHeight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</row>
    <row r="869" spans="2:15" ht="14.25" hidden="1" customHeight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</row>
    <row r="870" spans="2:15" ht="14.25" hidden="1" customHeight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</row>
    <row r="871" spans="2:15" ht="14.25" hidden="1" customHeight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</row>
    <row r="872" spans="2:15" ht="14.25" hidden="1" customHeight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</row>
    <row r="873" spans="2:15" ht="14.25" hidden="1" customHeight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</row>
    <row r="874" spans="2:15" ht="14.25" hidden="1" customHeight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</row>
    <row r="875" spans="2:15" ht="14.25" hidden="1" customHeight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</row>
    <row r="876" spans="2:15" ht="14.25" hidden="1" customHeight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</row>
    <row r="877" spans="2:15" ht="14.25" hidden="1" customHeight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</row>
    <row r="878" spans="2:15" ht="14.25" hidden="1" customHeight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</row>
    <row r="879" spans="2:15" ht="14.25" hidden="1" customHeight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</row>
    <row r="880" spans="2:15" ht="14.25" hidden="1" customHeight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</row>
    <row r="881" spans="2:15" ht="14.25" hidden="1" customHeight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</row>
    <row r="882" spans="2:15" ht="14.25" hidden="1" customHeight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</row>
    <row r="883" spans="2:15" ht="14.25" hidden="1" customHeight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</row>
    <row r="884" spans="2:15" ht="14.25" hidden="1" customHeight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</row>
    <row r="885" spans="2:15" ht="14.25" hidden="1" customHeight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</row>
    <row r="886" spans="2:15" ht="14.25" hidden="1" customHeight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</row>
    <row r="887" spans="2:15" ht="14.25" hidden="1" customHeight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</row>
    <row r="888" spans="2:15" ht="14.25" hidden="1" customHeight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</row>
    <row r="889" spans="2:15" ht="14.25" hidden="1" customHeight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</row>
    <row r="890" spans="2:15" ht="14.25" hidden="1" customHeight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</row>
    <row r="891" spans="2:15" ht="14.25" hidden="1" customHeight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</row>
    <row r="892" spans="2:15" ht="14.25" hidden="1" customHeight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</row>
    <row r="893" spans="2:15" ht="14.25" hidden="1" customHeight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</row>
    <row r="894" spans="2:15" ht="14.25" hidden="1" customHeight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</row>
    <row r="895" spans="2:15" ht="14.25" hidden="1" customHeight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</row>
    <row r="896" spans="2:15" ht="14.25" hidden="1" customHeight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</row>
    <row r="897" spans="2:15" ht="14.25" hidden="1" customHeight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</row>
    <row r="898" spans="2:15" ht="14.25" hidden="1" customHeight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</row>
    <row r="899" spans="2:15" ht="14.25" hidden="1" customHeight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</row>
    <row r="900" spans="2:15" ht="14.25" hidden="1" customHeight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</row>
    <row r="901" spans="2:15" ht="14.25" hidden="1" customHeight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</row>
    <row r="902" spans="2:15" ht="14.25" hidden="1" customHeight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</row>
    <row r="903" spans="2:15" ht="14.25" hidden="1" customHeight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</row>
    <row r="904" spans="2:15" ht="14.25" hidden="1" customHeight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</row>
    <row r="905" spans="2:15" ht="14.25" hidden="1" customHeight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</row>
    <row r="906" spans="2:15" ht="14.25" hidden="1" customHeight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</row>
    <row r="907" spans="2:15" ht="14.25" hidden="1" customHeight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</row>
    <row r="908" spans="2:15" ht="14.25" hidden="1" customHeight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</row>
    <row r="909" spans="2:15" ht="14.25" hidden="1" customHeight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</row>
    <row r="910" spans="2:15" ht="14.25" hidden="1" customHeight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</row>
    <row r="911" spans="2:15" ht="14.25" hidden="1" customHeight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</row>
    <row r="912" spans="2:15" ht="14.25" hidden="1" customHeight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</row>
    <row r="913" spans="2:15" ht="14.25" hidden="1" customHeight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</row>
    <row r="914" spans="2:15" ht="14.25" hidden="1" customHeight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</row>
    <row r="915" spans="2:15" ht="14.25" hidden="1" customHeight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</row>
    <row r="916" spans="2:15" ht="14.25" hidden="1" customHeight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</row>
    <row r="917" spans="2:15" ht="14.25" hidden="1" customHeight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</row>
    <row r="918" spans="2:15" ht="14.25" hidden="1" customHeight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</row>
    <row r="919" spans="2:15" ht="14.25" hidden="1" customHeight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</row>
    <row r="920" spans="2:15" ht="14.25" hidden="1" customHeight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</row>
    <row r="921" spans="2:15" ht="14.25" hidden="1" customHeight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</row>
    <row r="922" spans="2:15" ht="14.25" hidden="1" customHeight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</row>
    <row r="923" spans="2:15" ht="14.25" hidden="1" customHeight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</row>
    <row r="924" spans="2:15" ht="14.25" hidden="1" customHeight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</row>
    <row r="925" spans="2:15" ht="14.25" hidden="1" customHeight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</row>
    <row r="926" spans="2:15" ht="14.25" hidden="1" customHeight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</row>
    <row r="927" spans="2:15" ht="14.25" hidden="1" customHeight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</row>
    <row r="928" spans="2:15" ht="14.25" hidden="1" customHeight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</row>
    <row r="929" spans="2:15" ht="14.25" hidden="1" customHeight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</row>
    <row r="930" spans="2:15" ht="14.25" hidden="1" customHeight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</row>
    <row r="931" spans="2:15" ht="14.25" hidden="1" customHeight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</row>
    <row r="932" spans="2:15" ht="14.25" hidden="1" customHeight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</row>
    <row r="933" spans="2:15" ht="14.25" hidden="1" customHeight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</row>
    <row r="934" spans="2:15" ht="14.25" hidden="1" customHeight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</row>
    <row r="935" spans="2:15" ht="14.25" hidden="1" customHeight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</row>
    <row r="936" spans="2:15" ht="14.25" hidden="1" customHeight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</row>
    <row r="937" spans="2:15" ht="14.25" hidden="1" customHeight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</row>
    <row r="938" spans="2:15" ht="14.25" hidden="1" customHeight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</row>
    <row r="939" spans="2:15" ht="14.25" hidden="1" customHeight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</row>
    <row r="940" spans="2:15" ht="14.25" hidden="1" customHeight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</row>
    <row r="941" spans="2:15" ht="14.25" hidden="1" customHeight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</row>
    <row r="942" spans="2:15" ht="14.25" hidden="1" customHeight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</row>
    <row r="943" spans="2:15" ht="14.25" hidden="1" customHeight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</row>
    <row r="944" spans="2:15" ht="14.25" hidden="1" customHeight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</row>
    <row r="945" spans="2:15" ht="14.25" hidden="1" customHeight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</row>
    <row r="946" spans="2:15" ht="14.25" hidden="1" customHeight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</row>
    <row r="947" spans="2:15" ht="14.25" hidden="1" customHeight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</row>
    <row r="948" spans="2:15" ht="14.25" hidden="1" customHeight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</row>
    <row r="949" spans="2:15" ht="14.25" hidden="1" customHeight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</row>
    <row r="950" spans="2:15" ht="14.25" hidden="1" customHeight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</row>
    <row r="951" spans="2:15" ht="14.25" hidden="1" customHeight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</row>
    <row r="952" spans="2:15" ht="14.25" hidden="1" customHeight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</row>
    <row r="953" spans="2:15" ht="14.25" hidden="1" customHeight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</row>
    <row r="954" spans="2:15" ht="14.25" hidden="1" customHeight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</row>
    <row r="955" spans="2:15" ht="14.25" hidden="1" customHeight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</row>
    <row r="956" spans="2:15" ht="14.25" hidden="1" customHeight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</row>
    <row r="957" spans="2:15" ht="14.25" hidden="1" customHeight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</row>
    <row r="958" spans="2:15" ht="14.25" hidden="1" customHeight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</row>
    <row r="959" spans="2:15" ht="14.25" hidden="1" customHeight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</row>
    <row r="960" spans="2:15" ht="14.25" hidden="1" customHeight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</row>
    <row r="961" spans="2:15" ht="14.25" hidden="1" customHeight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</row>
    <row r="962" spans="2:15" ht="14.25" hidden="1" customHeight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</row>
    <row r="963" spans="2:15" ht="14.25" hidden="1" customHeight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</row>
    <row r="964" spans="2:15" ht="14.25" hidden="1" customHeight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</row>
    <row r="965" spans="2:15" ht="14.25" hidden="1" customHeight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</row>
    <row r="966" spans="2:15" ht="14.25" hidden="1" customHeight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</row>
    <row r="967" spans="2:15" ht="14.25" hidden="1" customHeight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</row>
    <row r="968" spans="2:15" ht="14.25" hidden="1" customHeight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</row>
    <row r="969" spans="2:15" ht="14.25" hidden="1" customHeight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</row>
    <row r="970" spans="2:15" ht="14.25" hidden="1" customHeight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</row>
    <row r="971" spans="2:15" ht="14.25" hidden="1" customHeight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</row>
    <row r="972" spans="2:15" ht="14.25" hidden="1" customHeight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</row>
    <row r="973" spans="2:15" ht="14.25" hidden="1" customHeight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</row>
    <row r="974" spans="2:15" ht="14.25" hidden="1" customHeight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</row>
    <row r="975" spans="2:15" ht="14.25" hidden="1" customHeight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</row>
    <row r="976" spans="2:15" ht="14.25" hidden="1" customHeight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</row>
    <row r="977" spans="2:15" ht="14.25" hidden="1" customHeight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</row>
    <row r="978" spans="2:15" ht="14.25" hidden="1" customHeight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</row>
    <row r="979" spans="2:15" ht="14.25" hidden="1" customHeight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</row>
    <row r="980" spans="2:15" ht="14.25" hidden="1" customHeight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</row>
    <row r="981" spans="2:15" ht="14.25" hidden="1" customHeight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</row>
    <row r="982" spans="2:15" ht="14.25" hidden="1" customHeight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</row>
    <row r="983" spans="2:15" ht="14.25" hidden="1" customHeight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</row>
    <row r="984" spans="2:15" ht="14.25" hidden="1" customHeight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</row>
    <row r="985" spans="2:15" ht="14.25" hidden="1" customHeight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</row>
    <row r="986" spans="2:15" ht="14.25" hidden="1" customHeight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</row>
    <row r="987" spans="2:15" ht="14.25" hidden="1" customHeight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</row>
    <row r="988" spans="2:15" ht="14.25" hidden="1" customHeight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</row>
    <row r="989" spans="2:15" ht="14.25" hidden="1" customHeight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</row>
    <row r="990" spans="2:15" ht="14.25" hidden="1" customHeight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</row>
    <row r="991" spans="2:15" ht="14.25" hidden="1" customHeight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</row>
    <row r="992" spans="2:15" ht="14.25" hidden="1" customHeight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</row>
    <row r="993" spans="2:15" ht="14.25" hidden="1" customHeight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</row>
    <row r="994" spans="2:15" ht="14.25" hidden="1" customHeight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</row>
    <row r="995" spans="2:15" ht="14.25" hidden="1" customHeight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</row>
    <row r="996" spans="2:15" ht="14.25" hidden="1" customHeight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</row>
    <row r="997" spans="2:15" ht="14.25" hidden="1" customHeight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</row>
    <row r="998" spans="2:15" ht="14.25" hidden="1" customHeight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</row>
    <row r="999" spans="2:15" ht="14.25" hidden="1" customHeight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</row>
    <row r="1000" spans="2:15" ht="14.25" hidden="1" customHeight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</row>
    <row r="1001" spans="2:15" ht="14.25" hidden="1" customHeight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4"/>
      <c r="L1001" s="4"/>
      <c r="M1001" s="4"/>
      <c r="N1001" s="4"/>
      <c r="O1001" s="4"/>
    </row>
    <row r="1002" spans="2:15" ht="14.25" hidden="1" customHeight="1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4"/>
      <c r="L1002" s="4"/>
      <c r="M1002" s="4"/>
      <c r="N1002" s="4"/>
      <c r="O1002" s="4"/>
    </row>
    <row r="1003" spans="2:15" ht="14.25" hidden="1" customHeight="1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4"/>
      <c r="L1003" s="4"/>
      <c r="M1003" s="4"/>
      <c r="N1003" s="4"/>
      <c r="O1003" s="4"/>
    </row>
    <row r="1004" spans="2:15" ht="14.25" hidden="1" customHeight="1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4"/>
      <c r="L1004" s="4"/>
      <c r="M1004" s="4"/>
      <c r="N1004" s="4"/>
      <c r="O1004" s="4"/>
    </row>
    <row r="1005" spans="2:15" ht="14.25" hidden="1" customHeight="1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4"/>
      <c r="L1005" s="4"/>
      <c r="M1005" s="4"/>
      <c r="N1005" s="4"/>
      <c r="O1005" s="4"/>
    </row>
    <row r="1006" spans="2:15" ht="14.25" hidden="1" customHeight="1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4"/>
      <c r="L1006" s="4"/>
      <c r="M1006" s="4"/>
      <c r="N1006" s="4"/>
      <c r="O1006" s="4"/>
    </row>
    <row r="1007" spans="2:15" ht="14.25" hidden="1" customHeight="1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4"/>
      <c r="L1007" s="4"/>
      <c r="M1007" s="4"/>
      <c r="N1007" s="4"/>
      <c r="O1007" s="4"/>
    </row>
    <row r="1008" spans="2:15" ht="14.25" hidden="1" customHeight="1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4"/>
      <c r="L1008" s="4"/>
      <c r="M1008" s="4"/>
      <c r="N1008" s="4"/>
      <c r="O1008" s="4"/>
    </row>
    <row r="1009" spans="2:15" ht="14.25" hidden="1" customHeight="1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4"/>
      <c r="L1009" s="4"/>
      <c r="M1009" s="4"/>
      <c r="N1009" s="4"/>
      <c r="O1009" s="4"/>
    </row>
    <row r="1010" spans="2:15" ht="14.25" hidden="1" customHeight="1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4"/>
      <c r="L1010" s="4"/>
      <c r="M1010" s="4"/>
      <c r="N1010" s="4"/>
      <c r="O1010" s="4"/>
    </row>
    <row r="1011" spans="2:15" ht="14.25" hidden="1" customHeight="1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4"/>
      <c r="L1011" s="4"/>
      <c r="M1011" s="4"/>
      <c r="N1011" s="4"/>
      <c r="O1011" s="4"/>
    </row>
    <row r="1012" spans="2:15" ht="14.25" hidden="1" customHeight="1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4"/>
      <c r="L1012" s="4"/>
      <c r="M1012" s="4"/>
      <c r="N1012" s="4"/>
      <c r="O1012" s="4"/>
    </row>
    <row r="1013" spans="2:15" ht="14.25" hidden="1" customHeight="1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4"/>
      <c r="L1013" s="4"/>
      <c r="M1013" s="4"/>
      <c r="N1013" s="4"/>
      <c r="O1013" s="4"/>
    </row>
    <row r="1014" spans="2:15" ht="14.25" hidden="1" customHeight="1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4"/>
      <c r="L1014" s="4"/>
      <c r="M1014" s="4"/>
      <c r="N1014" s="4"/>
      <c r="O1014" s="4"/>
    </row>
    <row r="1015" spans="2:15" ht="14.25" hidden="1" customHeight="1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4"/>
      <c r="L1015" s="4"/>
      <c r="M1015" s="4"/>
      <c r="N1015" s="4"/>
      <c r="O1015" s="4"/>
    </row>
    <row r="1016" spans="2:15" ht="14.25" hidden="1" customHeight="1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4"/>
      <c r="L1016" s="4"/>
      <c r="M1016" s="4"/>
      <c r="N1016" s="4"/>
      <c r="O1016" s="4"/>
    </row>
    <row r="1017" spans="2:15" ht="14.25" hidden="1" customHeight="1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4"/>
      <c r="L1017" s="4"/>
      <c r="M1017" s="4"/>
      <c r="N1017" s="4"/>
      <c r="O1017" s="4"/>
    </row>
    <row r="1018" spans="2:15" ht="14.25" hidden="1" customHeight="1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4"/>
      <c r="L1018" s="4"/>
      <c r="M1018" s="4"/>
      <c r="N1018" s="4"/>
      <c r="O1018" s="4"/>
    </row>
    <row r="1019" spans="2:15" ht="14.25" hidden="1" customHeight="1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4"/>
      <c r="L1019" s="4"/>
      <c r="M1019" s="4"/>
      <c r="N1019" s="4"/>
      <c r="O1019" s="4"/>
    </row>
    <row r="1020" spans="2:15" ht="14.25" hidden="1" customHeight="1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4"/>
      <c r="L1020" s="4"/>
      <c r="M1020" s="4"/>
      <c r="N1020" s="4"/>
      <c r="O1020" s="4"/>
    </row>
    <row r="1021" spans="2:15" ht="14.25" hidden="1" customHeight="1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4"/>
      <c r="L1021" s="4"/>
      <c r="M1021" s="4"/>
      <c r="N1021" s="4"/>
      <c r="O1021" s="4"/>
    </row>
    <row r="1022" spans="2:15" ht="14.25" hidden="1" customHeight="1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4"/>
      <c r="L1022" s="4"/>
      <c r="M1022" s="4"/>
      <c r="N1022" s="4"/>
      <c r="O1022" s="4"/>
    </row>
    <row r="1023" spans="2:15" ht="14.25" hidden="1" customHeight="1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4"/>
      <c r="L1023" s="4"/>
      <c r="M1023" s="4"/>
      <c r="N1023" s="4"/>
      <c r="O1023" s="4"/>
    </row>
    <row r="1024" spans="2:15" ht="14.25" hidden="1" customHeight="1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4"/>
      <c r="L1024" s="4"/>
      <c r="M1024" s="4"/>
      <c r="N1024" s="4"/>
      <c r="O1024" s="4"/>
    </row>
    <row r="1025" spans="2:15" ht="14.25" hidden="1" customHeight="1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4"/>
      <c r="L1025" s="4"/>
      <c r="M1025" s="4"/>
      <c r="N1025" s="4"/>
      <c r="O1025" s="4"/>
    </row>
    <row r="1026" spans="2:15" ht="14.25" hidden="1" customHeight="1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4"/>
      <c r="L1026" s="4"/>
      <c r="M1026" s="4"/>
      <c r="N1026" s="4"/>
      <c r="O1026" s="4"/>
    </row>
    <row r="1027" spans="2:15" ht="14.25" hidden="1" customHeight="1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4"/>
      <c r="L1027" s="4"/>
      <c r="M1027" s="4"/>
      <c r="N1027" s="4"/>
      <c r="O1027" s="4"/>
    </row>
    <row r="1028" spans="2:15" ht="14.25" hidden="1" customHeight="1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4"/>
      <c r="L1028" s="4"/>
      <c r="M1028" s="4"/>
      <c r="N1028" s="4"/>
      <c r="O1028" s="4"/>
    </row>
    <row r="1029" spans="2:15" ht="14.25" hidden="1" customHeight="1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4"/>
      <c r="L1029" s="4"/>
      <c r="M1029" s="4"/>
      <c r="N1029" s="4"/>
      <c r="O1029" s="4"/>
    </row>
    <row r="1030" spans="2:15" ht="14.25" hidden="1" customHeight="1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4"/>
      <c r="L1030" s="4"/>
      <c r="M1030" s="4"/>
      <c r="N1030" s="4"/>
      <c r="O1030" s="4"/>
    </row>
    <row r="1031" spans="2:15" ht="14.25" hidden="1" customHeight="1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4"/>
      <c r="L1031" s="4"/>
      <c r="M1031" s="4"/>
      <c r="N1031" s="4"/>
      <c r="O1031" s="4"/>
    </row>
    <row r="1032" spans="2:15" ht="15" customHeight="1" x14ac:dyDescent="0.2"/>
    <row r="1033" spans="2:15" ht="15" customHeight="1" x14ac:dyDescent="0.2"/>
  </sheetData>
  <sheetProtection algorithmName="SHA-512" hashValue="wW8uFMyTkHYj+QfP6DPFRzjNpiRhipNspEj+CO7eBNHlB8+DGPPVuQuBOK4PzSVKBElV+8bwJl66765L2TuNDA==" saltValue="+FXEF2QwhckeY561Cy1wfw==" spinCount="100000" sheet="1" selectLockedCells="1"/>
  <protectedRanges>
    <protectedRange sqref="E38:E39" name="Orange fields_1"/>
    <protectedRange sqref="G91 F9:F15 F88:F90 C61:E83 E19 E21 F20 E23:E27 F22 E40 E42:E46 F41 D9:D15 F61:I84 E32:E34 E52:E54 B33:C34 B53:C54 C59:D59" name="Orange fields"/>
    <protectedRange sqref="E29:E31" name="Orange fields_2"/>
    <protectedRange sqref="E49:E51" name="Orange fields_3"/>
    <protectedRange sqref="I59:I60 E59:F60" name="Orange fields_5"/>
    <protectedRange sqref="G59:H60" name="Orange fields_5_1"/>
    <protectedRange sqref="C60:D60" name="Orange fields_6"/>
  </protectedRanges>
  <mergeCells count="108">
    <mergeCell ref="E33:F33"/>
    <mergeCell ref="E27:F27"/>
    <mergeCell ref="C58:D58"/>
    <mergeCell ref="B53:C53"/>
    <mergeCell ref="E54:F54"/>
    <mergeCell ref="B54:C54"/>
    <mergeCell ref="C75:D75"/>
    <mergeCell ref="C76:D76"/>
    <mergeCell ref="C77:D77"/>
    <mergeCell ref="E41:F41"/>
    <mergeCell ref="E30:F30"/>
    <mergeCell ref="E50:F50"/>
    <mergeCell ref="H52:J52"/>
    <mergeCell ref="H53:J53"/>
    <mergeCell ref="B85:J85"/>
    <mergeCell ref="B84:J84"/>
    <mergeCell ref="C63:D63"/>
    <mergeCell ref="C64:D64"/>
    <mergeCell ref="C78:D78"/>
    <mergeCell ref="C79:D79"/>
    <mergeCell ref="C59:D59"/>
    <mergeCell ref="C60:D60"/>
    <mergeCell ref="C61:D61"/>
    <mergeCell ref="G3:J3"/>
    <mergeCell ref="G4:J4"/>
    <mergeCell ref="G5:J5"/>
    <mergeCell ref="G6:J6"/>
    <mergeCell ref="E9:F9"/>
    <mergeCell ref="C80:D80"/>
    <mergeCell ref="E10:F10"/>
    <mergeCell ref="E11:F11"/>
    <mergeCell ref="H40:J40"/>
    <mergeCell ref="H42:J43"/>
    <mergeCell ref="H44:J45"/>
    <mergeCell ref="E40:F40"/>
    <mergeCell ref="H27:J27"/>
    <mergeCell ref="H34:J34"/>
    <mergeCell ref="B35:J35"/>
    <mergeCell ref="E38:F38"/>
    <mergeCell ref="E34:F34"/>
    <mergeCell ref="B33:C33"/>
    <mergeCell ref="B34:C34"/>
    <mergeCell ref="H37:J37"/>
    <mergeCell ref="H38:J38"/>
    <mergeCell ref="H54:J54"/>
    <mergeCell ref="E46:F46"/>
    <mergeCell ref="E39:F39"/>
    <mergeCell ref="H25:J26"/>
    <mergeCell ref="B16:J16"/>
    <mergeCell ref="H19:J19"/>
    <mergeCell ref="H21:J21"/>
    <mergeCell ref="E12:F12"/>
    <mergeCell ref="E14:F14"/>
    <mergeCell ref="E15:F15"/>
    <mergeCell ref="E19:F19"/>
    <mergeCell ref="E21:F21"/>
    <mergeCell ref="E20:F20"/>
    <mergeCell ref="E22:F22"/>
    <mergeCell ref="H23:J24"/>
    <mergeCell ref="E13:F13"/>
    <mergeCell ref="E23:F23"/>
    <mergeCell ref="E24:F24"/>
    <mergeCell ref="E25:F25"/>
    <mergeCell ref="E26:F26"/>
    <mergeCell ref="H28:J28"/>
    <mergeCell ref="H29:J29"/>
    <mergeCell ref="H31:J31"/>
    <mergeCell ref="H46:J46"/>
    <mergeCell ref="E53:F53"/>
    <mergeCell ref="E42:F42"/>
    <mergeCell ref="E43:F43"/>
    <mergeCell ref="E44:F44"/>
    <mergeCell ref="E45:F45"/>
    <mergeCell ref="H48:J48"/>
    <mergeCell ref="H49:J49"/>
    <mergeCell ref="H30:J30"/>
    <mergeCell ref="H32:J32"/>
    <mergeCell ref="H33:J33"/>
    <mergeCell ref="H51:J51"/>
    <mergeCell ref="H50:J50"/>
    <mergeCell ref="E49:F49"/>
    <mergeCell ref="E51:F51"/>
    <mergeCell ref="E52:F52"/>
    <mergeCell ref="E29:F29"/>
    <mergeCell ref="E31:F31"/>
    <mergeCell ref="E32:F32"/>
    <mergeCell ref="D104:D112"/>
    <mergeCell ref="D113:D122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F88:G88"/>
    <mergeCell ref="F89:G89"/>
    <mergeCell ref="F90:G90"/>
    <mergeCell ref="F91:J91"/>
    <mergeCell ref="B90:E90"/>
    <mergeCell ref="B86:G86"/>
    <mergeCell ref="C81:D81"/>
    <mergeCell ref="C82:D82"/>
    <mergeCell ref="C83:D83"/>
    <mergeCell ref="C62:D62"/>
  </mergeCells>
  <phoneticPr fontId="25" type="noConversion"/>
  <conditionalFormatting sqref="E87">
    <cfRule type="expression" dxfId="5" priority="6">
      <formula>$D$87=2</formula>
    </cfRule>
  </conditionalFormatting>
  <conditionalFormatting sqref="E13:F13">
    <cfRule type="expression" dxfId="4" priority="1">
      <formula>$E$11&lt;&gt;$Z$9</formula>
    </cfRule>
  </conditionalFormatting>
  <dataValidations count="26"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I59:I83" xr:uid="{8BDDD1AC-8EF7-4ABC-9D0E-99CFA41C13EE}">
      <formula1>0</formula1>
      <formula2>15000</formula2>
    </dataValidation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E9:F9" xr:uid="{974B603A-6914-4B84-9895-E5555F4AA79A}">
      <formula1>AND(ISNUMBER(E9),LEN(E9)=7)</formula1>
    </dataValidation>
    <dataValidation allowBlank="1" showErrorMessage="1" promptTitle="Vessel name" prompt="Please input the vessel name at time of the voyage" sqref="E10:F10" xr:uid="{76FFE934-319D-41D8-9CA6-FE0F7BCAB148}"/>
    <dataValidation errorStyle="warning" allowBlank="1" showErrorMessage="1" errorTitle="Charterer voyage ID" promptTitle="Charterer voyage ID" prompt="Please provide the voyage ID " sqref="E15:F15" xr:uid="{3CB513B3-C945-44F1-B5DE-D583B114E7C0}"/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E19:F19" xr:uid="{F6CB824D-99EB-4D37-BD87-F0797C44F8CA}"/>
    <dataValidation type="list" errorStyle="warning" allowBlank="1" showErrorMessage="1" errorTitle="Vessel type" error="Please use &quot;other&quot; or manually specify vessel type if it is not on the list" promptTitle="Vessel type" prompt="Please select the appropriate vessel type here_x000a_" sqref="E11:F11" xr:uid="{25ECDA36-C98D-4C57-B127-87C175EADB76}">
      <formula1>INDIRECT("VesselType[Vessel Type]")</formula1>
    </dataValidation>
    <dataValidation type="list" errorStyle="warning" allowBlank="1" showErrorMessage="1" promptTitle="Voyage type" prompt="Ballast or laden" sqref="E14:F14" xr:uid="{5588D2F3-A7EC-4E89-888F-C742E0FB8EC2}">
      <formula1>INDIRECT("VoyageType[Voyage Type]")</formula1>
    </dataValidation>
    <dataValidation type="decimal" errorStyle="warning" allowBlank="1" showInputMessage="1" showErrorMessage="1" errorTitle="Vessel size" error="Please provide the vessels maximum capacity in the unit provided on the right" sqref="E12:F12" xr:uid="{62C7B4DA-A973-4C1C-BC3D-83AEADB46432}">
      <formula1>N12</formula1>
      <formula2>O12</formula2>
    </dataValidation>
    <dataValidation type="time" errorStyle="warning" allowBlank="1" showInputMessage="1" showErrorMessage="1" errorTitle="Leg end time" error="Please enter the time in the format hh:mm" sqref="E26:F26 E43:F43 E24:F24" xr:uid="{3B0AB519-35D2-40D7-9C03-C3E6B681E9B6}">
      <formula1>N24</formula1>
      <formula2>O24</formula2>
    </dataValidation>
    <dataValidation type="decimal" errorStyle="warning" allowBlank="1" showInputMessage="1" showErrorMessage="1" errorTitle="Fuel consumption" error="Please enter a valid number. A warning here is raised due to an unrealistic value for the given fuel type." sqref="E29:F34 E49:F54" xr:uid="{1F805C8B-AF90-4537-AEB5-6E3711E5A6DD}">
      <formula1>N29</formula1>
      <formula2>O29</formula2>
    </dataValidation>
    <dataValidation type="time" errorStyle="warning" allowBlank="1" showInputMessage="1" showErrorMessage="1" errorTitle="Voyage end time" error="Please enter the time in the format hh:mm" sqref="E45:F45" xr:uid="{0BE14F21-2EDB-4CB9-9FC5-B0D05BAA91F9}">
      <formula1>N45</formula1>
      <formula2>O45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C59:E83" xr:uid="{EC88756B-FCE4-44DB-A2E4-0E66D7C9BDC3}"/>
    <dataValidation type="decimal" errorStyle="warning" allowBlank="1" showErrorMessage="1" errorTitle="Transported quantity" error="This number should not exeed the total capacity of the vessel" sqref="G59:G83 H59:H60" xr:uid="{E4727462-1247-4CF7-A97C-F11E36F7C788}">
      <formula1>0</formula1>
      <formula2>$E$12*1.05</formula2>
    </dataValidation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E46:F46" xr:uid="{05A18EC3-BC18-4650-AEC6-54358A4BA347}">
      <formula1>$N$46</formula1>
      <formula2>$O$46</formula2>
    </dataValidation>
    <dataValidation type="decimal" errorStyle="warning" allowBlank="1" showInputMessage="1" showErrorMessage="1" errorTitle="Ballast distance" error="If there is no ballast leg remember to enter N/A in cell E19; you can then ignore this mesage.  Otherwise you have entered a distance that would imply an unrealistic average speed for the vessel based on the above dates. _x000a_" sqref="E27:F27" xr:uid="{CEAEBE93-7854-44B3-9DF9-3893E2A05E2C}">
      <formula1>N27</formula1>
      <formula2>O27</formula2>
    </dataValidation>
    <dataValidation type="date" errorStyle="warning" allowBlank="1" showInputMessage="1" showErrorMessage="1" errorTitle="End date" error="Please provide historic date in the correct format based on your reginal settings" sqref="E25:F25 E44:F44" xr:uid="{5DDDE612-5427-467C-8E1A-41AEA9F2734D}">
      <formula1>E23</formula1>
      <formula2>O25</formula2>
    </dataValidation>
    <dataValidation type="decimal" errorStyle="warning" allowBlank="1" showInputMessage="1" showErrorMessage="1" errorTitle="Laden distance sailed" error="Please provide the sailed distance of this particular laden leg" sqref="F59:F83" xr:uid="{6EFD39C3-B7CA-404F-A104-E7DEFBEB6410}">
      <formula1>$N$46</formula1>
      <formula2>IF($E$46="",$O$46,$E$46)</formula2>
    </dataValidation>
    <dataValidation errorStyle="warning" operator="equal" allowBlank="1" showErrorMessage="1" errorTitle="Final discharge port" error="If 5 character UN LOCODE is not available, just enter port name" promptTitle="Last discharge port" prompt="Please use the UN LOCODE" sqref="E40:F40" xr:uid="{5E14CB1B-FBE1-4079-B15F-CD6550F913E7}"/>
    <dataValidation errorStyle="warning" operator="equal" allowBlank="1" showErrorMessage="1" errorTitle="First load port" error="If 5 character UN LOCODE is not available, just enter port name" promptTitle="Last discharge port" prompt="Please use the UN LOCODE" sqref="E38:F39" xr:uid="{0916324B-A6F8-4ECC-B9AC-92E53CFB8EEF}"/>
    <dataValidation errorStyle="warning" operator="equal" allowBlank="1" showErrorMessage="1" errorTitle="Load port" error="If 5 character UN LOCODE is not available, just enter port name" promptTitle="Last discharge port" prompt="Please use the UN LOCODE" sqref="E21:F21" xr:uid="{DD7438F0-85A6-4D5A-BB56-807F609A03AA}"/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F90:G90" xr:uid="{B37D3839-E594-445E-9EEE-6D92A350285D}">
      <formula1>INDIRECT("Confirmation[Confirmation]")</formula1>
    </dataValidation>
    <dataValidation type="date" errorStyle="warning" allowBlank="1" showInputMessage="1" showErrorMessage="1" errorTitle="End date" error="Please provide historic date in the correct format based on your reginal settings" sqref="E25:F25 E23:F23 E42:F42 E44:F44" xr:uid="{0CEC0D4D-8EF5-44A9-862A-3611FF2E4FD0}">
      <formula1>N23</formula1>
      <formula2>O23</formula2>
    </dataValidation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E20:F20 E22:F22 E41:F41" xr:uid="{02EF69FE-68DE-4293-8C3B-59A486DB5E34}">
      <formula1>N20</formula1>
      <formula2>O20</formula2>
    </dataValidation>
    <dataValidation type="decimal" allowBlank="1" showInputMessage="1" showErrorMessage="1" errorTitle="Transported quantity" error="This number should not exeed the total cargo quantity onboard + handled" prompt="Enter the amount of cargo onboard for this charterer, on this leg, in metric tonnes" sqref="H61:H83" xr:uid="{C1B3FA95-51E0-40AA-B832-B1D9511B5F4D}">
      <formula1>0</formula1>
      <formula2>G61</formula2>
    </dataValidation>
    <dataValidation type="decimal" errorStyle="warning" allowBlank="1" showInputMessage="1" showErrorMessage="1" errorTitle="LNG density" error="Please ensure entry of correct LNG density" sqref="E13:F13" xr:uid="{8BA3794A-8CEB-4490-A2CC-7BB889810B51}">
      <formula1>N13</formula1>
      <formula2>O13</formula2>
    </dataValidation>
    <dataValidation type="list" errorStyle="warning" allowBlank="1" showErrorMessage="1" error="Please select a fuel type from the list" prompt="Select the type of fuel used from the drop down list" sqref="B33:C34 B53:C54" xr:uid="{96B8A0EA-C64F-455F-A343-22D8E84B5785}">
      <formula1>$X$6:$X$10</formula1>
    </dataValidation>
  </dataValidations>
  <hyperlinks>
    <hyperlink ref="G5" r:id="rId1" xr:uid="{FEA5D1A6-0354-427B-97BE-649EFFDF42D5}"/>
  </hyperlinks>
  <printOptions horizontalCentered="1" verticalCentered="1"/>
  <pageMargins left="0.23622047244094491" right="0.23622047244094491" top="7.874015748031496E-2" bottom="7.874015748031496E-2" header="0" footer="0"/>
  <pageSetup scale="52" orientation="portrait" r:id="rId2"/>
  <ignoredErrors>
    <ignoredError sqref="D12 D44 F57" formula="1"/>
  </ignoredErrors>
  <drawing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230C4CD3-5D95-4990-AE8D-A136714865F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C57 E57:I57</xm:sqref>
        </x14:conditionalFormatting>
        <x14:conditionalFormatting xmlns:xm="http://schemas.microsoft.com/office/excel/2006/main">
          <x14:cfRule type="iconSet" priority="13" id="{ECD040BD-5BAC-4663-945C-9016C1ACCA0A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D87 D38 D5:D6 D9:D14 D19:D21 D23:D27 D40 D42:D46 N59:N83 P59:S83</xm:sqref>
        </x14:conditionalFormatting>
        <x14:conditionalFormatting xmlns:xm="http://schemas.microsoft.com/office/excel/2006/main">
          <x14:cfRule type="iconSet" priority="4" id="{A86D2FD8-E0A3-4A5C-9CC1-D892DCD7BB45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3" id="{B2E2EC5F-7677-49C5-977C-F5ED52F84F61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D39</xm:sqref>
        </x14:conditionalFormatting>
        <x14:conditionalFormatting xmlns:xm="http://schemas.microsoft.com/office/excel/2006/main">
          <x14:cfRule type="iconSet" priority="2" id="{919C8E3C-DCE4-4FD3-837B-9349C31E5461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D41</xm:sqref>
        </x14:conditionalFormatting>
        <x14:conditionalFormatting xmlns:xm="http://schemas.microsoft.com/office/excel/2006/main">
          <x14:cfRule type="iconSet" priority="10" id="{D71D3C55-C3A6-4580-93F3-1CCB5E7B48C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E28</xm:sqref>
        </x14:conditionalFormatting>
        <x14:conditionalFormatting xmlns:xm="http://schemas.microsoft.com/office/excel/2006/main">
          <x14:cfRule type="iconSet" priority="7" id="{81D0497B-F7AA-4618-A07C-D79AC7D599F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E48</xm:sqref>
        </x14:conditionalFormatting>
        <x14:conditionalFormatting xmlns:xm="http://schemas.microsoft.com/office/excel/2006/main">
          <x14:cfRule type="iconSet" priority="64" id="{D49B60C9-5806-4D8B-9F2A-48D7B1D658A3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D49:D54 D29:D34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F2FD-8FDC-4496-861D-8D55076486BF}">
  <sheetPr>
    <outlinePr summaryBelow="0" summaryRight="0"/>
    <pageSetUpPr fitToPage="1"/>
  </sheetPr>
  <dimension ref="A1:AE1033"/>
  <sheetViews>
    <sheetView showGridLines="0" topLeftCell="A80" zoomScale="90" zoomScaleNormal="90" workbookViewId="0">
      <selection activeCell="E59" sqref="E59:I59"/>
    </sheetView>
  </sheetViews>
  <sheetFormatPr defaultColWidth="0" defaultRowHeight="15" customHeight="1" zeroHeight="1" outlineLevelRow="1" outlineLevelCol="1" x14ac:dyDescent="0.2"/>
  <cols>
    <col min="1" max="1" width="2.5" customWidth="1"/>
    <col min="2" max="2" width="7.75" customWidth="1"/>
    <col min="3" max="3" width="15.875" customWidth="1"/>
    <col min="4" max="4" width="2.625" customWidth="1"/>
    <col min="5" max="5" width="18.5" customWidth="1"/>
    <col min="6" max="6" width="15.375" customWidth="1"/>
    <col min="7" max="7" width="14" customWidth="1"/>
    <col min="8" max="8" width="20.625" customWidth="1"/>
    <col min="9" max="9" width="16.375" customWidth="1"/>
    <col min="10" max="10" width="43.375" customWidth="1"/>
    <col min="11" max="11" width="2.625" customWidth="1" collapsed="1"/>
    <col min="12" max="12" width="11" hidden="1" customWidth="1" outlineLevel="1"/>
    <col min="13" max="13" width="2.625" hidden="1" customWidth="1" outlineLevel="1"/>
    <col min="14" max="20" width="11.375" hidden="1" customWidth="1" outlineLevel="1"/>
    <col min="21" max="21" width="2.5" hidden="1" customWidth="1" outlineLevel="1"/>
    <col min="22" max="22" width="43.375" hidden="1" customWidth="1" outlineLevel="1"/>
    <col min="23" max="23" width="2.625" hidden="1" customWidth="1" outlineLevel="1"/>
    <col min="24" max="24" width="17" hidden="1" customWidth="1" outlineLevel="1"/>
    <col min="25" max="25" width="2.5" hidden="1" customWidth="1" outlineLevel="1"/>
    <col min="26" max="26" width="17" hidden="1" customWidth="1" outlineLevel="1"/>
    <col min="27" max="27" width="2.5" hidden="1" customWidth="1" outlineLevel="1"/>
    <col min="28" max="28" width="17" hidden="1" customWidth="1" outlineLevel="1"/>
    <col min="29" max="29" width="2.5" hidden="1" customWidth="1" outlineLevel="1"/>
    <col min="30" max="30" width="17" hidden="1" customWidth="1" outlineLevel="1"/>
    <col min="31" max="31" width="0" hidden="1" customWidth="1"/>
    <col min="32" max="16384" width="12.625" hidden="1"/>
  </cols>
  <sheetData>
    <row r="1" spans="2:30" ht="15" customHeight="1" thickBot="1" x14ac:dyDescent="0.25"/>
    <row r="2" spans="2:30" ht="14.25" customHeight="1" x14ac:dyDescent="0.25">
      <c r="B2" s="1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2:30" ht="39" customHeight="1" x14ac:dyDescent="0.25">
      <c r="B3" s="5"/>
      <c r="C3" s="12"/>
      <c r="D3" s="12"/>
      <c r="E3" s="12"/>
      <c r="F3" s="6"/>
      <c r="G3" s="282" t="s">
        <v>84</v>
      </c>
      <c r="H3" s="283"/>
      <c r="I3" s="283"/>
      <c r="J3" s="284"/>
      <c r="K3" s="4"/>
      <c r="L3" s="4"/>
      <c r="M3" s="4"/>
      <c r="N3" s="4"/>
      <c r="O3" s="4"/>
    </row>
    <row r="4" spans="2:30" ht="61.9" customHeight="1" thickBot="1" x14ac:dyDescent="0.3">
      <c r="B4" s="78" t="s">
        <v>253</v>
      </c>
      <c r="C4" s="15"/>
      <c r="D4" s="15"/>
      <c r="E4" s="13"/>
      <c r="F4" s="13"/>
      <c r="G4" s="285" t="s">
        <v>135</v>
      </c>
      <c r="H4" s="285"/>
      <c r="I4" s="285"/>
      <c r="J4" s="286"/>
      <c r="K4" s="4"/>
      <c r="L4" s="4"/>
      <c r="M4" s="4"/>
      <c r="N4" s="121" t="s">
        <v>94</v>
      </c>
      <c r="O4" s="96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0" ht="15.75" thickBot="1" x14ac:dyDescent="0.3">
      <c r="B5" s="10"/>
      <c r="C5" s="11"/>
      <c r="D5" s="19">
        <v>0</v>
      </c>
      <c r="E5" s="76" t="s">
        <v>68</v>
      </c>
      <c r="F5" s="11"/>
      <c r="G5" s="287" t="s">
        <v>42</v>
      </c>
      <c r="H5" s="287"/>
      <c r="I5" s="287"/>
      <c r="J5" s="288"/>
      <c r="K5" s="4"/>
      <c r="L5" s="4"/>
      <c r="M5" s="4"/>
      <c r="V5" s="68" t="s">
        <v>70</v>
      </c>
      <c r="W5" s="68"/>
      <c r="X5" s="14" t="s">
        <v>61</v>
      </c>
      <c r="Y5" s="14"/>
      <c r="Z5" s="14" t="s">
        <v>17</v>
      </c>
      <c r="AA5" s="14"/>
      <c r="AB5" s="14" t="s">
        <v>63</v>
      </c>
      <c r="AC5" s="14"/>
      <c r="AD5" s="14" t="s">
        <v>62</v>
      </c>
    </row>
    <row r="6" spans="2:30" ht="15.75" thickBot="1" x14ac:dyDescent="0.3">
      <c r="B6" s="10"/>
      <c r="C6" s="12"/>
      <c r="D6" s="26">
        <v>1</v>
      </c>
      <c r="E6" s="77" t="s">
        <v>69</v>
      </c>
      <c r="F6" s="6"/>
      <c r="G6" s="289" t="s">
        <v>41</v>
      </c>
      <c r="H6" s="289"/>
      <c r="I6" s="289"/>
      <c r="J6" s="290"/>
      <c r="K6" s="4"/>
      <c r="L6" s="4"/>
      <c r="M6" s="4"/>
      <c r="N6" s="99" t="s">
        <v>86</v>
      </c>
      <c r="O6" s="100"/>
      <c r="P6" s="100"/>
      <c r="Q6" s="100"/>
      <c r="R6" s="100"/>
      <c r="S6" s="100"/>
      <c r="T6" s="100"/>
      <c r="V6" s="68" t="s">
        <v>43</v>
      </c>
      <c r="W6" s="68"/>
      <c r="X6" s="68" t="s">
        <v>1</v>
      </c>
      <c r="Y6" s="68"/>
      <c r="Z6" s="68" t="s">
        <v>3</v>
      </c>
      <c r="AA6" s="68"/>
      <c r="AB6" s="68" t="s">
        <v>2</v>
      </c>
      <c r="AC6" s="68"/>
      <c r="AD6" s="68" t="s">
        <v>58</v>
      </c>
    </row>
    <row r="7" spans="2:30" x14ac:dyDescent="0.25">
      <c r="B7" s="10"/>
      <c r="C7" s="12"/>
      <c r="D7" s="12"/>
      <c r="E7" s="24"/>
      <c r="F7" s="12"/>
      <c r="G7" s="12"/>
      <c r="H7" s="12"/>
      <c r="I7" s="12"/>
      <c r="J7" s="25"/>
      <c r="K7" s="4"/>
      <c r="L7" s="95" t="s">
        <v>87</v>
      </c>
      <c r="M7" s="4"/>
      <c r="N7" s="101" t="s">
        <v>9</v>
      </c>
      <c r="O7" s="101" t="s">
        <v>10</v>
      </c>
      <c r="P7" s="102"/>
      <c r="Q7" s="103"/>
      <c r="R7" s="103"/>
      <c r="S7" s="103"/>
      <c r="T7" s="103"/>
      <c r="V7" s="68" t="s">
        <v>90</v>
      </c>
      <c r="W7" s="68"/>
      <c r="X7" s="68" t="s">
        <v>6</v>
      </c>
      <c r="Y7" s="68"/>
      <c r="Z7" s="68" t="s">
        <v>5</v>
      </c>
      <c r="AA7" s="68"/>
      <c r="AB7" s="68" t="s">
        <v>64</v>
      </c>
      <c r="AC7" s="68"/>
      <c r="AD7" s="68" t="s">
        <v>59</v>
      </c>
    </row>
    <row r="8" spans="2:30" ht="18" customHeight="1" x14ac:dyDescent="0.3">
      <c r="B8" s="57" t="s">
        <v>13</v>
      </c>
      <c r="C8" s="53"/>
      <c r="D8" s="53"/>
      <c r="E8" s="53"/>
      <c r="F8" s="53"/>
      <c r="G8" s="54" t="s">
        <v>14</v>
      </c>
      <c r="H8" s="55" t="s">
        <v>15</v>
      </c>
      <c r="I8" s="55"/>
      <c r="J8" s="56"/>
      <c r="K8" s="7"/>
      <c r="L8" s="7"/>
      <c r="M8" s="7"/>
      <c r="N8" s="104"/>
      <c r="O8" s="104"/>
      <c r="P8" s="105"/>
      <c r="Q8" s="106"/>
      <c r="R8" s="106"/>
      <c r="S8" s="106"/>
      <c r="T8" s="106"/>
      <c r="V8" s="181" t="s">
        <v>144</v>
      </c>
      <c r="W8" s="68"/>
      <c r="X8" s="68" t="s">
        <v>8</v>
      </c>
      <c r="Y8" s="68"/>
      <c r="Z8" s="68" t="s">
        <v>7</v>
      </c>
      <c r="AA8" s="68"/>
      <c r="AB8" s="68"/>
      <c r="AC8" s="68"/>
      <c r="AD8" s="68"/>
    </row>
    <row r="9" spans="2:30" x14ac:dyDescent="0.25">
      <c r="B9" s="62" t="s">
        <v>52</v>
      </c>
      <c r="C9" s="63"/>
      <c r="D9" s="183">
        <f>IF(E9&lt;&gt;"",IF(AND(ISNUMBER(E9),LEN(E9)=7),2,1),0)</f>
        <v>2</v>
      </c>
      <c r="E9" s="291">
        <v>9876543</v>
      </c>
      <c r="F9" s="292"/>
      <c r="G9" s="30"/>
      <c r="H9" s="31" t="s">
        <v>77</v>
      </c>
      <c r="I9" s="31"/>
      <c r="J9" s="32"/>
      <c r="K9" s="4"/>
      <c r="L9" s="95">
        <f>D9</f>
        <v>2</v>
      </c>
      <c r="M9" s="4"/>
      <c r="N9" s="102"/>
      <c r="O9" s="102"/>
      <c r="P9" s="102"/>
      <c r="Q9" s="103"/>
      <c r="R9" s="103"/>
      <c r="S9" s="103"/>
      <c r="T9" s="103"/>
      <c r="V9" s="68" t="s">
        <v>92</v>
      </c>
      <c r="W9" s="68"/>
      <c r="X9" s="228" t="s">
        <v>4</v>
      </c>
      <c r="Y9" s="68"/>
      <c r="Z9" s="217" t="s">
        <v>209</v>
      </c>
      <c r="AA9" s="68"/>
      <c r="AB9" s="68"/>
      <c r="AC9" s="68"/>
      <c r="AD9" s="68"/>
    </row>
    <row r="10" spans="2:30" x14ac:dyDescent="0.25">
      <c r="B10" s="37" t="s">
        <v>54</v>
      </c>
      <c r="C10" s="64"/>
      <c r="D10" s="184">
        <f>IF(E10&lt;&gt;"",2,0)</f>
        <v>2</v>
      </c>
      <c r="E10" s="278" t="s">
        <v>175</v>
      </c>
      <c r="F10" s="279"/>
      <c r="G10" s="21"/>
      <c r="H10" s="22" t="s">
        <v>82</v>
      </c>
      <c r="I10" s="22"/>
      <c r="J10" s="23"/>
      <c r="K10" s="4"/>
      <c r="L10" s="95">
        <f t="shared" ref="L10:L14" si="0">D10</f>
        <v>2</v>
      </c>
      <c r="M10" s="4"/>
      <c r="N10" s="102"/>
      <c r="O10" s="102"/>
      <c r="P10" s="102"/>
      <c r="Q10" s="103"/>
      <c r="R10" s="103"/>
      <c r="S10" s="103"/>
      <c r="T10" s="103"/>
      <c r="V10" s="68"/>
      <c r="W10" s="68"/>
      <c r="X10" s="68" t="s">
        <v>12</v>
      </c>
      <c r="Y10" s="68"/>
      <c r="Z10" s="217" t="s">
        <v>210</v>
      </c>
      <c r="AA10" s="68"/>
      <c r="AB10" s="68"/>
      <c r="AC10" s="68"/>
      <c r="AD10" s="68"/>
    </row>
    <row r="11" spans="2:30" x14ac:dyDescent="0.25">
      <c r="B11" s="37" t="s">
        <v>53</v>
      </c>
      <c r="C11" s="64"/>
      <c r="D11" s="185">
        <f>IF(E11&lt;&gt;"",2,0)</f>
        <v>2</v>
      </c>
      <c r="E11" s="274" t="s">
        <v>3</v>
      </c>
      <c r="F11" s="275"/>
      <c r="G11" s="21"/>
      <c r="H11" s="22" t="s">
        <v>18</v>
      </c>
      <c r="I11" s="22"/>
      <c r="J11" s="23"/>
      <c r="K11" s="4"/>
      <c r="L11" s="95">
        <f t="shared" si="0"/>
        <v>2</v>
      </c>
      <c r="M11" s="4"/>
      <c r="N11" s="102"/>
      <c r="O11" s="102"/>
      <c r="P11" s="102"/>
      <c r="Q11" s="103"/>
      <c r="R11" s="103"/>
      <c r="S11" s="103"/>
      <c r="T11" s="103"/>
      <c r="V11" s="68"/>
      <c r="W11" s="79"/>
      <c r="X11" s="79"/>
      <c r="Y11" s="68"/>
      <c r="Z11" s="217" t="s">
        <v>11</v>
      </c>
      <c r="AA11" s="68"/>
      <c r="AB11" s="68"/>
      <c r="AC11" s="68"/>
      <c r="AD11" s="68"/>
    </row>
    <row r="12" spans="2:30" x14ac:dyDescent="0.25">
      <c r="B12" s="37" t="s">
        <v>19</v>
      </c>
      <c r="C12" s="64"/>
      <c r="D12" s="184">
        <f>IF(E12&lt;&gt;"",IF(AND(E12&gt;=N12,E12&lt;=O12),2,1),0)</f>
        <v>2</v>
      </c>
      <c r="E12" s="270">
        <v>63454</v>
      </c>
      <c r="F12" s="271"/>
      <c r="G12" s="20" t="str">
        <f>IF(E11=Z9,"cubic meters","metric tonnes")</f>
        <v>metric tonnes</v>
      </c>
      <c r="H12" s="22" t="str">
        <f>IF(E11=Z9,"enter the vessels cubic capacity","enter vessels maximum deadweight capacity")</f>
        <v>enter vessels maximum deadweight capacity</v>
      </c>
      <c r="I12" s="22"/>
      <c r="J12" s="23"/>
      <c r="K12" s="4"/>
      <c r="L12" s="95">
        <f>D12</f>
        <v>2</v>
      </c>
      <c r="M12" s="4"/>
      <c r="N12" s="107">
        <v>1000</v>
      </c>
      <c r="O12" s="107">
        <v>445000</v>
      </c>
      <c r="P12" s="102"/>
      <c r="Q12" s="103"/>
      <c r="R12" s="103"/>
      <c r="S12" s="103"/>
      <c r="T12" s="103"/>
    </row>
    <row r="13" spans="2:30" x14ac:dyDescent="0.25">
      <c r="B13" s="37" t="str">
        <f>IF(E11=Z9,"LNG density","")</f>
        <v/>
      </c>
      <c r="C13" s="64"/>
      <c r="D13" s="184" t="str">
        <f>IF(E11=Z9,IF(E13&lt;&gt;"",IF(AND(E13&gt;=N13,E13&lt;=O13),2,1),0),"")</f>
        <v/>
      </c>
      <c r="E13" s="280">
        <v>0.45</v>
      </c>
      <c r="F13" s="281"/>
      <c r="G13" s="20" t="str">
        <f>IF(E11=Z9,"tonnes/m³","")</f>
        <v/>
      </c>
      <c r="H13" s="22" t="str">
        <f>IF(E11=Z9,"density of LNG cargo to convert from cubic meters to metric tonnes (for EEOI calculation) default is 0.45","")</f>
        <v/>
      </c>
      <c r="I13" s="22"/>
      <c r="J13" s="23"/>
      <c r="K13" s="4"/>
      <c r="L13" s="95" t="str">
        <f>D13</f>
        <v/>
      </c>
      <c r="M13" s="4"/>
      <c r="N13" s="218">
        <v>0.35</v>
      </c>
      <c r="O13" s="218">
        <v>0.55000000000000004</v>
      </c>
      <c r="P13" s="102"/>
      <c r="Q13" s="103"/>
      <c r="R13" s="103"/>
      <c r="S13" s="103"/>
      <c r="T13" s="103"/>
    </row>
    <row r="14" spans="2:30" x14ac:dyDescent="0.25">
      <c r="B14" s="116" t="s">
        <v>55</v>
      </c>
      <c r="C14" s="117"/>
      <c r="D14" s="186">
        <f>IF(E14&lt;&gt;"",2,0)</f>
        <v>2</v>
      </c>
      <c r="E14" s="272" t="s">
        <v>90</v>
      </c>
      <c r="F14" s="273"/>
      <c r="G14" s="21"/>
      <c r="H14" s="22" t="s">
        <v>18</v>
      </c>
      <c r="I14" s="22"/>
      <c r="J14" s="23"/>
      <c r="K14" s="4"/>
      <c r="L14" s="95">
        <f t="shared" si="0"/>
        <v>2</v>
      </c>
      <c r="M14" s="4"/>
      <c r="N14" s="102"/>
      <c r="O14" s="102"/>
      <c r="P14" s="102"/>
      <c r="Q14" s="103"/>
      <c r="R14" s="103"/>
      <c r="S14" s="103"/>
      <c r="T14" s="103"/>
      <c r="U14" s="8"/>
    </row>
    <row r="15" spans="2:30" x14ac:dyDescent="0.25">
      <c r="B15" s="37" t="s">
        <v>56</v>
      </c>
      <c r="C15" s="64"/>
      <c r="D15" s="185"/>
      <c r="E15" s="274" t="s">
        <v>200</v>
      </c>
      <c r="F15" s="275"/>
      <c r="G15" s="21"/>
      <c r="H15" s="22" t="s">
        <v>20</v>
      </c>
      <c r="I15" s="22"/>
      <c r="J15" s="23"/>
      <c r="K15" s="4"/>
      <c r="L15" s="95"/>
      <c r="M15" s="4"/>
      <c r="N15" s="102"/>
      <c r="O15" s="102"/>
      <c r="P15" s="102"/>
      <c r="Q15" s="103"/>
      <c r="R15" s="103"/>
      <c r="S15" s="103"/>
      <c r="T15" s="103"/>
    </row>
    <row r="16" spans="2:30" ht="6.75" customHeight="1" x14ac:dyDescent="0.25">
      <c r="B16" s="264"/>
      <c r="C16" s="265"/>
      <c r="D16" s="265"/>
      <c r="E16" s="265"/>
      <c r="F16" s="266"/>
      <c r="G16" s="266"/>
      <c r="H16" s="266"/>
      <c r="I16" s="266"/>
      <c r="J16" s="267"/>
      <c r="K16" s="4"/>
      <c r="L16" s="96"/>
      <c r="M16" s="4"/>
      <c r="N16" s="102"/>
      <c r="O16" s="102"/>
      <c r="P16" s="102"/>
      <c r="Q16" s="103"/>
      <c r="R16" s="103"/>
      <c r="S16" s="103"/>
      <c r="T16" s="103"/>
    </row>
    <row r="17" spans="2:20" ht="18" customHeight="1" x14ac:dyDescent="0.2">
      <c r="B17" s="16" t="s">
        <v>197</v>
      </c>
      <c r="C17" s="17"/>
      <c r="D17" s="17"/>
      <c r="E17" s="17"/>
      <c r="F17" s="17"/>
      <c r="G17" s="17"/>
      <c r="H17" s="17"/>
      <c r="I17" s="17"/>
      <c r="J17" s="18"/>
      <c r="K17" s="7"/>
      <c r="L17" s="97"/>
      <c r="M17" s="7"/>
      <c r="N17" s="104"/>
      <c r="O17" s="104"/>
      <c r="P17" s="105"/>
      <c r="Q17" s="106"/>
      <c r="R17" s="106"/>
      <c r="S17" s="106"/>
      <c r="T17" s="106"/>
    </row>
    <row r="18" spans="2:20" ht="18.75" x14ac:dyDescent="0.3">
      <c r="B18" s="215" t="s">
        <v>198</v>
      </c>
      <c r="C18" s="53"/>
      <c r="D18" s="53"/>
      <c r="E18" s="53"/>
      <c r="F18" s="54"/>
      <c r="G18" s="54" t="s">
        <v>14</v>
      </c>
      <c r="H18" s="55" t="s">
        <v>15</v>
      </c>
      <c r="I18" s="55"/>
      <c r="J18" s="56"/>
      <c r="K18" s="7"/>
      <c r="L18" s="97"/>
      <c r="M18" s="7"/>
      <c r="N18" s="104"/>
      <c r="O18" s="104"/>
      <c r="P18" s="105"/>
      <c r="Q18" s="106"/>
      <c r="R18" s="106"/>
      <c r="S18" s="106"/>
      <c r="T18" s="106"/>
    </row>
    <row r="19" spans="2:20" ht="15" customHeight="1" x14ac:dyDescent="0.25">
      <c r="B19" s="62" t="s">
        <v>72</v>
      </c>
      <c r="C19" s="63"/>
      <c r="D19" s="183">
        <f>IF(E19="N/A",2,IF(E19&lt;&gt;"",2,0))</f>
        <v>2</v>
      </c>
      <c r="E19" s="276" t="s">
        <v>192</v>
      </c>
      <c r="F19" s="277"/>
      <c r="G19" s="30"/>
      <c r="H19" s="268" t="s">
        <v>211</v>
      </c>
      <c r="I19" s="268"/>
      <c r="J19" s="269"/>
      <c r="K19" s="4"/>
      <c r="L19" s="95">
        <f t="shared" ref="L19:L27" si="1">D19</f>
        <v>2</v>
      </c>
      <c r="M19" s="4"/>
      <c r="N19" s="102"/>
      <c r="O19" s="102"/>
      <c r="P19" s="102"/>
      <c r="Q19" s="103"/>
      <c r="R19" s="103"/>
      <c r="S19" s="103"/>
      <c r="T19" s="103"/>
    </row>
    <row r="20" spans="2:20" x14ac:dyDescent="0.25">
      <c r="B20" s="203" t="s">
        <v>177</v>
      </c>
      <c r="C20" s="199"/>
      <c r="D20" s="184">
        <f>IF(E20&lt;&gt;"",IF(AND(LEN(E20)&gt;=N20,LEN(E20)&lt;=O20),2,1),"")</f>
        <v>2</v>
      </c>
      <c r="E20" s="274" t="s">
        <v>143</v>
      </c>
      <c r="F20" s="275"/>
      <c r="G20" s="200"/>
      <c r="H20" s="204" t="s">
        <v>199</v>
      </c>
      <c r="I20" s="201"/>
      <c r="J20" s="202"/>
      <c r="K20" s="4"/>
      <c r="L20" s="95">
        <f t="shared" si="1"/>
        <v>2</v>
      </c>
      <c r="M20" s="4"/>
      <c r="N20" s="102">
        <v>5</v>
      </c>
      <c r="O20" s="102">
        <v>6</v>
      </c>
      <c r="P20" s="102"/>
      <c r="Q20" s="103"/>
      <c r="R20" s="103"/>
      <c r="S20" s="103"/>
      <c r="T20" s="103"/>
    </row>
    <row r="21" spans="2:20" ht="15" customHeight="1" x14ac:dyDescent="0.25">
      <c r="B21" s="37" t="s">
        <v>57</v>
      </c>
      <c r="C21" s="64"/>
      <c r="D21" s="184">
        <f>IF(E21&lt;&gt;"",2,0)</f>
        <v>2</v>
      </c>
      <c r="E21" s="278" t="s">
        <v>193</v>
      </c>
      <c r="F21" s="279"/>
      <c r="G21" s="21"/>
      <c r="H21" s="236" t="s">
        <v>225</v>
      </c>
      <c r="I21" s="236"/>
      <c r="J21" s="237"/>
      <c r="K21" s="4"/>
      <c r="L21" s="95">
        <f t="shared" si="1"/>
        <v>2</v>
      </c>
      <c r="M21" s="4"/>
      <c r="N21" s="102"/>
      <c r="O21" s="102"/>
      <c r="P21" s="102"/>
      <c r="Q21" s="103"/>
      <c r="R21" s="103"/>
      <c r="S21" s="103"/>
      <c r="T21" s="103"/>
    </row>
    <row r="22" spans="2:20" x14ac:dyDescent="0.25">
      <c r="B22" s="203" t="s">
        <v>177</v>
      </c>
      <c r="C22" s="64"/>
      <c r="D22" s="184">
        <f>IF(E22&lt;&gt;"",IF(AND(LEN(E22)&gt;=N22,LEN(E22)&lt;=O22),2,1),"")</f>
        <v>2</v>
      </c>
      <c r="E22" s="274" t="s">
        <v>142</v>
      </c>
      <c r="F22" s="275"/>
      <c r="G22" s="21"/>
      <c r="H22" s="204" t="s">
        <v>176</v>
      </c>
      <c r="I22" s="195"/>
      <c r="J22" s="196"/>
      <c r="K22" s="4"/>
      <c r="L22" s="95">
        <f t="shared" si="1"/>
        <v>2</v>
      </c>
      <c r="M22" s="4"/>
      <c r="N22" s="102">
        <v>5</v>
      </c>
      <c r="O22" s="102">
        <v>6</v>
      </c>
      <c r="P22" s="102"/>
      <c r="Q22" s="103"/>
      <c r="R22" s="103"/>
      <c r="S22" s="103"/>
      <c r="T22" s="103"/>
    </row>
    <row r="23" spans="2:20" x14ac:dyDescent="0.25">
      <c r="B23" s="37" t="s">
        <v>73</v>
      </c>
      <c r="C23" s="64"/>
      <c r="D23" s="184">
        <f ca="1">IF(E19="N/A",2,IF(E23&lt;&gt;"",IF(AND(E23&gt;=N23,E23&lt;=O23),2,1),0))</f>
        <v>2</v>
      </c>
      <c r="E23" s="258">
        <v>44366</v>
      </c>
      <c r="F23" s="259"/>
      <c r="G23" s="20" t="str">
        <f>O4</f>
        <v>DD/MM/YYYY</v>
      </c>
      <c r="H23" s="262" t="s">
        <v>206</v>
      </c>
      <c r="I23" s="262"/>
      <c r="J23" s="263"/>
      <c r="K23" s="4"/>
      <c r="L23" s="95">
        <f t="shared" ca="1" si="1"/>
        <v>2</v>
      </c>
      <c r="M23" s="4"/>
      <c r="N23" s="108">
        <v>43831</v>
      </c>
      <c r="O23" s="108">
        <f t="shared" ref="O23:O25" ca="1" si="2">NOW()</f>
        <v>45366.694807060187</v>
      </c>
      <c r="P23" s="102"/>
      <c r="Q23" s="103"/>
      <c r="R23" s="103" t="str">
        <f>TEXT(E23,"")</f>
        <v/>
      </c>
      <c r="S23" s="103"/>
      <c r="T23" s="103"/>
    </row>
    <row r="24" spans="2:20" x14ac:dyDescent="0.25">
      <c r="B24" s="37" t="s">
        <v>154</v>
      </c>
      <c r="C24" s="64"/>
      <c r="D24" s="184">
        <f>IF(E19="N/A",2,IF(E24&lt;&gt;"",IF(AND(E24&gt;=N24,E24&lt;=O24),2,1),0))</f>
        <v>2</v>
      </c>
      <c r="E24" s="260">
        <v>0.38055555555555554</v>
      </c>
      <c r="F24" s="261"/>
      <c r="G24" s="20" t="s">
        <v>93</v>
      </c>
      <c r="H24" s="262"/>
      <c r="I24" s="262"/>
      <c r="J24" s="263"/>
      <c r="K24" s="4"/>
      <c r="L24" s="95">
        <f t="shared" si="1"/>
        <v>2</v>
      </c>
      <c r="M24" s="4"/>
      <c r="N24" s="109">
        <v>0</v>
      </c>
      <c r="O24" s="109">
        <v>0.99998842592592585</v>
      </c>
      <c r="P24" s="102"/>
      <c r="Q24" s="103"/>
      <c r="R24" s="103"/>
      <c r="S24" s="103"/>
      <c r="T24" s="103"/>
    </row>
    <row r="25" spans="2:20" x14ac:dyDescent="0.25">
      <c r="B25" s="37" t="s">
        <v>75</v>
      </c>
      <c r="C25" s="64"/>
      <c r="D25" s="184">
        <f ca="1">IF(E19="N/A",2,IF(E25&lt;&gt;"",IF(AND(E25&gt;=E23,E25&lt;=O25),2,1),0))</f>
        <v>2</v>
      </c>
      <c r="E25" s="258">
        <v>44367</v>
      </c>
      <c r="F25" s="259"/>
      <c r="G25" s="20" t="str">
        <f>G23</f>
        <v>DD/MM/YYYY</v>
      </c>
      <c r="H25" s="262" t="s">
        <v>205</v>
      </c>
      <c r="I25" s="262"/>
      <c r="J25" s="263"/>
      <c r="K25" s="4"/>
      <c r="L25" s="95">
        <f t="shared" ca="1" si="1"/>
        <v>2</v>
      </c>
      <c r="M25" s="4"/>
      <c r="N25" s="108">
        <f>N23</f>
        <v>43831</v>
      </c>
      <c r="O25" s="108">
        <f t="shared" ca="1" si="2"/>
        <v>45366.694807060187</v>
      </c>
      <c r="P25" s="102"/>
      <c r="Q25" s="103"/>
      <c r="R25" s="103"/>
      <c r="S25" s="103"/>
      <c r="T25" s="103"/>
    </row>
    <row r="26" spans="2:20" x14ac:dyDescent="0.25">
      <c r="B26" s="37" t="s">
        <v>153</v>
      </c>
      <c r="C26" s="64"/>
      <c r="D26" s="184">
        <f>IF(E19="N/A",2,IF(E26&lt;&gt;"",IF(AND(E26&gt;=N26,E26&lt;=O26),2,1),0))</f>
        <v>2</v>
      </c>
      <c r="E26" s="260">
        <v>0.5541666666666667</v>
      </c>
      <c r="F26" s="261"/>
      <c r="G26" s="20" t="s">
        <v>93</v>
      </c>
      <c r="H26" s="262"/>
      <c r="I26" s="262"/>
      <c r="J26" s="263"/>
      <c r="K26" s="4"/>
      <c r="L26" s="95">
        <f t="shared" si="1"/>
        <v>2</v>
      </c>
      <c r="M26" s="4"/>
      <c r="N26" s="109">
        <v>0</v>
      </c>
      <c r="O26" s="109">
        <v>0.99998842592592585</v>
      </c>
      <c r="P26" s="101" t="s">
        <v>65</v>
      </c>
      <c r="Q26" s="110"/>
      <c r="R26" s="110"/>
      <c r="S26" s="110"/>
      <c r="T26" s="110"/>
    </row>
    <row r="27" spans="2:20" x14ac:dyDescent="0.25">
      <c r="B27" s="37" t="s">
        <v>21</v>
      </c>
      <c r="C27" s="64"/>
      <c r="D27" s="184">
        <f>IF(E19="N/A",2,IF(E27&lt;&gt;"",IF(AND(E27&gt;=N27,E27&lt;=O27),2,1),0))</f>
        <v>2</v>
      </c>
      <c r="E27" s="270">
        <v>225</v>
      </c>
      <c r="F27" s="271"/>
      <c r="G27" s="20" t="s">
        <v>22</v>
      </c>
      <c r="H27" s="236" t="s">
        <v>78</v>
      </c>
      <c r="I27" s="236"/>
      <c r="J27" s="237"/>
      <c r="K27" s="4"/>
      <c r="L27" s="95">
        <f t="shared" si="1"/>
        <v>2</v>
      </c>
      <c r="M27" s="4"/>
      <c r="N27" s="107">
        <v>1</v>
      </c>
      <c r="O27" s="107">
        <f>(E25-E23+1)*24*P27</f>
        <v>1056</v>
      </c>
      <c r="P27" s="107">
        <v>22</v>
      </c>
      <c r="Q27" s="103"/>
      <c r="R27" s="103"/>
      <c r="S27" s="103"/>
      <c r="T27" s="103"/>
    </row>
    <row r="28" spans="2:20" ht="56.25" customHeight="1" x14ac:dyDescent="0.25">
      <c r="B28" s="33" t="s">
        <v>23</v>
      </c>
      <c r="C28" s="34"/>
      <c r="D28" s="21"/>
      <c r="E28" s="187">
        <f>IF(MAX(D29:D34)=0,0,IF(COUNTIFS(D29:D34,1)&gt;0,1,2))</f>
        <v>2</v>
      </c>
      <c r="F28" s="21"/>
      <c r="G28" s="20"/>
      <c r="H28" s="254" t="s">
        <v>255</v>
      </c>
      <c r="I28" s="254"/>
      <c r="J28" s="255"/>
      <c r="K28" s="4"/>
      <c r="L28" s="95">
        <f>E28</f>
        <v>2</v>
      </c>
      <c r="M28" s="4"/>
      <c r="N28" s="102"/>
      <c r="O28" s="102"/>
      <c r="P28" s="102"/>
      <c r="Q28" s="103"/>
      <c r="R28" s="102" t="s">
        <v>125</v>
      </c>
      <c r="S28" s="102" t="s">
        <v>96</v>
      </c>
      <c r="T28" s="103"/>
    </row>
    <row r="29" spans="2:20" ht="15" customHeight="1" x14ac:dyDescent="0.25">
      <c r="B29" s="36" t="s">
        <v>254</v>
      </c>
      <c r="C29" s="20"/>
      <c r="D29" s="184">
        <f>IF(E29&lt;&gt;"",IF(AND(E29&gt;=N29,E29&lt;=O29),2,1),0)</f>
        <v>2</v>
      </c>
      <c r="E29" s="256">
        <v>32</v>
      </c>
      <c r="F29" s="257"/>
      <c r="G29" s="20" t="s">
        <v>0</v>
      </c>
      <c r="H29" s="236" t="s">
        <v>239</v>
      </c>
      <c r="I29" s="236"/>
      <c r="J29" s="237"/>
      <c r="K29" s="4"/>
      <c r="L29" s="96"/>
      <c r="M29" s="4"/>
      <c r="N29" s="107">
        <v>0</v>
      </c>
      <c r="O29" s="107">
        <v>15000</v>
      </c>
      <c r="P29" s="102"/>
      <c r="Q29" s="103"/>
      <c r="R29" s="153">
        <f>INDEX($H$104:$H$122,MATCH($B29,$J$104:$J$122,0))</f>
        <v>3.84</v>
      </c>
      <c r="S29" s="107">
        <f>IF(E29&lt;&gt;"",R29*E29,0)</f>
        <v>122.88</v>
      </c>
      <c r="T29" s="103"/>
    </row>
    <row r="30" spans="2:20" ht="15" customHeight="1" x14ac:dyDescent="0.25">
      <c r="B30" s="36" t="s">
        <v>204</v>
      </c>
      <c r="C30" s="20"/>
      <c r="D30" s="184">
        <f>IF(E30&lt;&gt;"",IF(AND(E30&gt;=N30,E30&lt;=O30),2,1),0)</f>
        <v>0</v>
      </c>
      <c r="E30" s="256"/>
      <c r="F30" s="257"/>
      <c r="G30" s="20" t="s">
        <v>0</v>
      </c>
      <c r="H30" s="236" t="s">
        <v>24</v>
      </c>
      <c r="I30" s="236"/>
      <c r="J30" s="237"/>
      <c r="K30" s="4"/>
      <c r="L30" s="96"/>
      <c r="M30" s="4"/>
      <c r="N30" s="107">
        <v>0</v>
      </c>
      <c r="O30" s="107">
        <v>15000</v>
      </c>
      <c r="P30" s="102"/>
      <c r="Q30" s="103"/>
      <c r="R30" s="153">
        <f>INDEX($H$104:$H$122,MATCH($B30,$J$104:$J$122,0))</f>
        <v>4.0599999999999996</v>
      </c>
      <c r="S30" s="107">
        <f>IF(E30&lt;&gt;"",R30*E30,0)</f>
        <v>0</v>
      </c>
      <c r="T30" s="103"/>
    </row>
    <row r="31" spans="2:20" ht="15" customHeight="1" x14ac:dyDescent="0.25">
      <c r="B31" s="36" t="s">
        <v>60</v>
      </c>
      <c r="C31" s="20"/>
      <c r="D31" s="184">
        <f t="shared" ref="D31:D32" si="3">IF(E31&lt;&gt;"",IF(AND(E31&gt;=N31,E31&lt;=O31),2,1),0)</f>
        <v>2</v>
      </c>
      <c r="E31" s="256">
        <v>2</v>
      </c>
      <c r="F31" s="257"/>
      <c r="G31" s="20" t="s">
        <v>0</v>
      </c>
      <c r="H31" s="236" t="s">
        <v>25</v>
      </c>
      <c r="I31" s="236"/>
      <c r="J31" s="237"/>
      <c r="K31" s="4"/>
      <c r="L31" s="96"/>
      <c r="M31" s="4"/>
      <c r="N31" s="107">
        <v>0</v>
      </c>
      <c r="O31" s="107">
        <v>15000</v>
      </c>
      <c r="P31" s="102"/>
      <c r="Q31" s="103"/>
      <c r="R31" s="153">
        <f>INDEX($H$104:$H$122,MATCH($B31,$J$104:$J$122,0))</f>
        <v>4.01</v>
      </c>
      <c r="S31" s="107">
        <f t="shared" ref="S31:S32" si="4">IF(E31&lt;&gt;"",R31*E31,0)</f>
        <v>8.02</v>
      </c>
      <c r="T31" s="103"/>
    </row>
    <row r="32" spans="2:20" ht="15" customHeight="1" x14ac:dyDescent="0.25">
      <c r="B32" s="35" t="s">
        <v>66</v>
      </c>
      <c r="C32" s="20"/>
      <c r="D32" s="184">
        <f t="shared" si="3"/>
        <v>0</v>
      </c>
      <c r="E32" s="256"/>
      <c r="F32" s="257"/>
      <c r="G32" s="20" t="s">
        <v>0</v>
      </c>
      <c r="H32" s="236" t="s">
        <v>240</v>
      </c>
      <c r="I32" s="236"/>
      <c r="J32" s="237"/>
      <c r="K32" s="4"/>
      <c r="L32" s="96"/>
      <c r="M32" s="4"/>
      <c r="N32" s="107">
        <v>0</v>
      </c>
      <c r="O32" s="107">
        <v>15000</v>
      </c>
      <c r="P32" s="102"/>
      <c r="Q32" s="103"/>
      <c r="R32" s="153">
        <f>INDEX($H$104:$H$122,MATCH($B32,$J$104:$J$122,0))</f>
        <v>4.53</v>
      </c>
      <c r="S32" s="107">
        <f t="shared" si="4"/>
        <v>0</v>
      </c>
      <c r="T32" s="103"/>
    </row>
    <row r="33" spans="2:23" ht="15" customHeight="1" x14ac:dyDescent="0.25">
      <c r="B33" s="297" t="s">
        <v>1</v>
      </c>
      <c r="C33" s="298"/>
      <c r="D33" s="184">
        <f t="shared" ref="D33:D34" si="5">IF(E33&lt;&gt;"",IF(AND(E33&gt;=N33,E33&lt;=O33),2,1),0)</f>
        <v>0</v>
      </c>
      <c r="E33" s="256"/>
      <c r="F33" s="257"/>
      <c r="G33" s="20" t="s">
        <v>0</v>
      </c>
      <c r="H33" s="236" t="s">
        <v>26</v>
      </c>
      <c r="I33" s="236"/>
      <c r="J33" s="237"/>
      <c r="K33" s="4"/>
      <c r="L33" s="96"/>
      <c r="M33" s="4"/>
      <c r="N33" s="107">
        <v>0</v>
      </c>
      <c r="O33" s="107">
        <v>15000</v>
      </c>
      <c r="P33" s="102"/>
      <c r="Q33" s="103"/>
      <c r="R33" s="153" t="e">
        <f>INDEX($H$104:$H$122,MATCH($B33,$J$104:$J$122,0))</f>
        <v>#N/A</v>
      </c>
      <c r="S33" s="107">
        <f t="shared" ref="S33:S34" si="6">IF(E33=0,0,(IF(E33&lt;&gt;"",R33*E33,0)))</f>
        <v>0</v>
      </c>
      <c r="T33" s="103"/>
    </row>
    <row r="34" spans="2:23" ht="14.45" customHeight="1" x14ac:dyDescent="0.25">
      <c r="B34" s="297" t="s">
        <v>1</v>
      </c>
      <c r="C34" s="298"/>
      <c r="D34" s="184">
        <f t="shared" si="5"/>
        <v>0</v>
      </c>
      <c r="E34" s="256"/>
      <c r="F34" s="257"/>
      <c r="G34" s="20" t="s">
        <v>0</v>
      </c>
      <c r="H34" s="236" t="s">
        <v>26</v>
      </c>
      <c r="I34" s="236"/>
      <c r="J34" s="237"/>
      <c r="K34" s="4"/>
      <c r="L34" s="96"/>
      <c r="M34" s="4"/>
      <c r="N34" s="107">
        <v>0</v>
      </c>
      <c r="O34" s="107">
        <v>15000</v>
      </c>
      <c r="P34" s="102"/>
      <c r="Q34" s="103"/>
      <c r="R34" s="153" t="e">
        <f>INDEX($H$104:$H$122,MATCH($B34,$J$104:$J$122,0))</f>
        <v>#N/A</v>
      </c>
      <c r="S34" s="107">
        <f t="shared" si="6"/>
        <v>0</v>
      </c>
      <c r="T34" s="103"/>
    </row>
    <row r="35" spans="2:23" ht="6.75" customHeight="1" x14ac:dyDescent="0.25">
      <c r="B35" s="264"/>
      <c r="C35" s="265"/>
      <c r="D35" s="265"/>
      <c r="E35" s="265"/>
      <c r="F35" s="266"/>
      <c r="G35" s="266"/>
      <c r="H35" s="266"/>
      <c r="I35" s="266"/>
      <c r="J35" s="267"/>
      <c r="K35" s="4"/>
      <c r="L35" s="96"/>
      <c r="M35" s="4"/>
      <c r="N35" s="102"/>
      <c r="O35" s="102"/>
      <c r="P35" s="102"/>
      <c r="Q35" s="103"/>
      <c r="R35" s="103"/>
      <c r="S35" s="103"/>
      <c r="T35" s="103"/>
    </row>
    <row r="36" spans="2:23" ht="18" customHeight="1" x14ac:dyDescent="0.2">
      <c r="B36" s="16" t="s">
        <v>83</v>
      </c>
      <c r="C36" s="17"/>
      <c r="D36" s="17"/>
      <c r="E36" s="17"/>
      <c r="F36" s="17"/>
      <c r="G36" s="17"/>
      <c r="H36" s="17"/>
      <c r="I36" s="17"/>
      <c r="J36" s="18"/>
      <c r="K36" s="7"/>
      <c r="L36" s="97"/>
      <c r="M36" s="7"/>
      <c r="N36" s="104"/>
      <c r="O36" s="104"/>
      <c r="P36" s="105"/>
      <c r="Q36" s="106"/>
      <c r="R36" s="106"/>
      <c r="S36" s="106"/>
      <c r="T36" s="106"/>
      <c r="U36" s="8"/>
      <c r="V36" s="8"/>
      <c r="W36" s="8"/>
    </row>
    <row r="37" spans="2:23" ht="18" customHeight="1" x14ac:dyDescent="0.3">
      <c r="B37" s="52"/>
      <c r="C37" s="53"/>
      <c r="D37" s="53"/>
      <c r="E37" s="53"/>
      <c r="F37" s="54"/>
      <c r="G37" s="54" t="s">
        <v>14</v>
      </c>
      <c r="H37" s="299" t="s">
        <v>15</v>
      </c>
      <c r="I37" s="299"/>
      <c r="J37" s="300"/>
      <c r="K37" s="7"/>
      <c r="L37" s="97"/>
      <c r="M37" s="7"/>
      <c r="N37" s="104"/>
      <c r="O37" s="104"/>
      <c r="P37" s="105"/>
      <c r="Q37" s="106"/>
      <c r="R37" s="106"/>
      <c r="S37" s="106"/>
      <c r="T37" s="106"/>
      <c r="U37" s="8"/>
      <c r="V37" s="8"/>
      <c r="W37" s="8"/>
    </row>
    <row r="38" spans="2:23" x14ac:dyDescent="0.25">
      <c r="B38" s="62" t="s">
        <v>169</v>
      </c>
      <c r="C38" s="63"/>
      <c r="D38" s="183">
        <f>IF(E38&lt;&gt;"",2,0)</f>
        <v>2</v>
      </c>
      <c r="E38" s="295" t="str">
        <f>E21&amp;""</f>
        <v>Richards Bay</v>
      </c>
      <c r="F38" s="296"/>
      <c r="G38" s="30"/>
      <c r="H38" s="268" t="s">
        <v>178</v>
      </c>
      <c r="I38" s="268"/>
      <c r="J38" s="269"/>
      <c r="K38" s="4"/>
      <c r="L38" s="95">
        <f t="shared" ref="L38:L46" si="7">D38</f>
        <v>2</v>
      </c>
      <c r="M38" s="4"/>
      <c r="N38" s="102"/>
      <c r="O38" s="102"/>
      <c r="P38" s="102"/>
      <c r="Q38" s="103"/>
      <c r="R38" s="103"/>
      <c r="S38" s="103"/>
      <c r="T38" s="103"/>
    </row>
    <row r="39" spans="2:23" x14ac:dyDescent="0.25">
      <c r="B39" s="203" t="s">
        <v>177</v>
      </c>
      <c r="C39" s="199"/>
      <c r="D39" s="184">
        <f>IF(E39&lt;&gt;"",IF(AND(LEN(E39)&gt;=N39,LEN(E39)&lt;=O39),2,1),"")</f>
        <v>2</v>
      </c>
      <c r="E39" s="295" t="str">
        <f>E22&amp;""</f>
        <v>ZA RCB</v>
      </c>
      <c r="F39" s="296"/>
      <c r="G39" s="200"/>
      <c r="H39" s="204" t="s">
        <v>182</v>
      </c>
      <c r="I39" s="201"/>
      <c r="J39" s="202"/>
      <c r="K39" s="4"/>
      <c r="L39" s="95">
        <f t="shared" si="7"/>
        <v>2</v>
      </c>
      <c r="M39" s="4"/>
      <c r="N39" s="102">
        <v>5</v>
      </c>
      <c r="O39" s="102">
        <v>6</v>
      </c>
      <c r="P39" s="102"/>
      <c r="Q39" s="103"/>
      <c r="R39" s="103"/>
      <c r="S39" s="103"/>
      <c r="T39" s="103"/>
    </row>
    <row r="40" spans="2:23" x14ac:dyDescent="0.25">
      <c r="B40" s="37" t="s">
        <v>170</v>
      </c>
      <c r="C40" s="64"/>
      <c r="D40" s="184">
        <f>IF(E40&lt;&gt;"",2,0)</f>
        <v>2</v>
      </c>
      <c r="E40" s="278" t="s">
        <v>194</v>
      </c>
      <c r="F40" s="279"/>
      <c r="G40" s="21"/>
      <c r="H40" s="293" t="s">
        <v>179</v>
      </c>
      <c r="I40" s="293"/>
      <c r="J40" s="294"/>
      <c r="K40" s="4"/>
      <c r="L40" s="95">
        <f t="shared" si="7"/>
        <v>2</v>
      </c>
      <c r="M40" s="4"/>
      <c r="N40" s="102"/>
      <c r="O40" s="102"/>
      <c r="P40" s="102"/>
      <c r="Q40" s="103"/>
      <c r="R40" s="103"/>
      <c r="S40" s="103"/>
      <c r="T40" s="103"/>
    </row>
    <row r="41" spans="2:23" x14ac:dyDescent="0.25">
      <c r="B41" s="203" t="s">
        <v>177</v>
      </c>
      <c r="C41" s="64"/>
      <c r="D41" s="184">
        <f>IF(E41&lt;&gt;"",IF(AND(LEN(E41)&gt;=N41,LEN(E41)&lt;=O41),2,1),"")</f>
        <v>2</v>
      </c>
      <c r="E41" s="274" t="s">
        <v>141</v>
      </c>
      <c r="F41" s="275"/>
      <c r="G41" s="21"/>
      <c r="H41" s="204" t="s">
        <v>183</v>
      </c>
      <c r="I41" s="197"/>
      <c r="J41" s="198"/>
      <c r="K41" s="4"/>
      <c r="L41" s="95">
        <f t="shared" si="7"/>
        <v>2</v>
      </c>
      <c r="M41" s="4"/>
      <c r="N41" s="102">
        <v>5</v>
      </c>
      <c r="O41" s="102">
        <v>6</v>
      </c>
      <c r="P41" s="102"/>
      <c r="Q41" s="103"/>
      <c r="R41" s="103"/>
      <c r="S41" s="103"/>
      <c r="T41" s="103"/>
    </row>
    <row r="42" spans="2:23" x14ac:dyDescent="0.25">
      <c r="B42" s="37" t="s">
        <v>155</v>
      </c>
      <c r="C42" s="64"/>
      <c r="D42" s="184">
        <f ca="1">IF(E42&lt;&gt;"",IF(AND(E42&gt;=N42,E42&lt;=O42),2,1),0)</f>
        <v>2</v>
      </c>
      <c r="E42" s="258">
        <v>44367</v>
      </c>
      <c r="F42" s="259"/>
      <c r="G42" s="20" t="str">
        <f>G23</f>
        <v>DD/MM/YYYY</v>
      </c>
      <c r="H42" s="262" t="s">
        <v>207</v>
      </c>
      <c r="I42" s="262"/>
      <c r="J42" s="263"/>
      <c r="K42" s="4"/>
      <c r="L42" s="95">
        <f t="shared" ca="1" si="7"/>
        <v>2</v>
      </c>
      <c r="M42" s="4"/>
      <c r="N42" s="108">
        <f>IF(E25&lt;&gt;"",E25,N23)</f>
        <v>44367</v>
      </c>
      <c r="O42" s="108">
        <f ca="1">IF(E25&lt;&gt;"",E25,NOW())</f>
        <v>44367</v>
      </c>
      <c r="P42" s="102"/>
      <c r="Q42" s="103"/>
      <c r="R42" s="103"/>
      <c r="S42" s="103"/>
      <c r="T42" s="103"/>
    </row>
    <row r="43" spans="2:23" x14ac:dyDescent="0.25">
      <c r="B43" s="37" t="s">
        <v>156</v>
      </c>
      <c r="C43" s="64"/>
      <c r="D43" s="184">
        <f>IF(E43&lt;&gt;"",IF(AND(E43&gt;=N43,E43&lt;=O43),2,1),0)</f>
        <v>2</v>
      </c>
      <c r="E43" s="260">
        <v>0.5541666666666667</v>
      </c>
      <c r="F43" s="261"/>
      <c r="G43" s="20" t="s">
        <v>93</v>
      </c>
      <c r="H43" s="262"/>
      <c r="I43" s="262"/>
      <c r="J43" s="263"/>
      <c r="K43" s="4"/>
      <c r="L43" s="95">
        <f t="shared" si="7"/>
        <v>2</v>
      </c>
      <c r="M43" s="4"/>
      <c r="N43" s="109">
        <f>IF(E26&lt;&gt;"",E26,0)</f>
        <v>0.5541666666666667</v>
      </c>
      <c r="O43" s="109">
        <f>IF(E26&lt;&gt;"",E26,TIME(23,59,59))</f>
        <v>0.5541666666666667</v>
      </c>
      <c r="P43" s="102"/>
      <c r="Q43" s="103"/>
      <c r="R43" s="103"/>
      <c r="S43" s="103"/>
      <c r="T43" s="103"/>
    </row>
    <row r="44" spans="2:23" x14ac:dyDescent="0.25">
      <c r="B44" s="37" t="s">
        <v>157</v>
      </c>
      <c r="C44" s="64"/>
      <c r="D44" s="184">
        <f ca="1">IF(E44&lt;&gt;"",IF(AND(E44&gt;E42,E44&lt;O44),2,1),0)</f>
        <v>2</v>
      </c>
      <c r="E44" s="258">
        <v>44419</v>
      </c>
      <c r="F44" s="259"/>
      <c r="G44" s="20" t="str">
        <f>G23</f>
        <v>DD/MM/YYYY</v>
      </c>
      <c r="H44" s="262" t="s">
        <v>208</v>
      </c>
      <c r="I44" s="262"/>
      <c r="J44" s="263"/>
      <c r="K44" s="4"/>
      <c r="L44" s="95">
        <f t="shared" ca="1" si="7"/>
        <v>2</v>
      </c>
      <c r="M44" s="4"/>
      <c r="N44" s="108">
        <f>N23</f>
        <v>43831</v>
      </c>
      <c r="O44" s="108">
        <f t="shared" ref="O44" ca="1" si="8">NOW()</f>
        <v>45366.694807060187</v>
      </c>
      <c r="P44" s="102"/>
      <c r="Q44" s="103"/>
      <c r="R44" s="103"/>
      <c r="S44" s="103"/>
      <c r="T44" s="103"/>
    </row>
    <row r="45" spans="2:23" x14ac:dyDescent="0.25">
      <c r="B45" s="37" t="s">
        <v>159</v>
      </c>
      <c r="C45" s="64"/>
      <c r="D45" s="184">
        <f>IF(E45&lt;&gt;"",IF(AND(E45&gt;=N45,E45&lt;=O45),2,1),0)</f>
        <v>2</v>
      </c>
      <c r="E45" s="260">
        <v>8.3333333333333332E-3</v>
      </c>
      <c r="F45" s="261"/>
      <c r="G45" s="20" t="s">
        <v>93</v>
      </c>
      <c r="H45" s="262"/>
      <c r="I45" s="262"/>
      <c r="J45" s="263"/>
      <c r="K45" s="4"/>
      <c r="L45" s="95">
        <f t="shared" si="7"/>
        <v>2</v>
      </c>
      <c r="M45" s="4"/>
      <c r="N45" s="109">
        <v>0</v>
      </c>
      <c r="O45" s="109">
        <v>0.99998842592592585</v>
      </c>
      <c r="P45" s="101" t="s">
        <v>65</v>
      </c>
      <c r="Q45" s="110"/>
      <c r="R45" s="110"/>
      <c r="S45" s="110"/>
      <c r="T45" s="110"/>
    </row>
    <row r="46" spans="2:23" x14ac:dyDescent="0.25">
      <c r="B46" s="37" t="s">
        <v>71</v>
      </c>
      <c r="C46" s="64"/>
      <c r="D46" s="184">
        <f>IF(E46&lt;&gt;"",IF(AND(E46&gt;=N46,E46&lt;=O46),2,1),0)</f>
        <v>2</v>
      </c>
      <c r="E46" s="270">
        <v>5490</v>
      </c>
      <c r="F46" s="271"/>
      <c r="G46" s="20" t="s">
        <v>22</v>
      </c>
      <c r="H46" s="236" t="s">
        <v>79</v>
      </c>
      <c r="I46" s="236"/>
      <c r="J46" s="237"/>
      <c r="K46" s="4"/>
      <c r="L46" s="95">
        <f t="shared" si="7"/>
        <v>2</v>
      </c>
      <c r="M46" s="4"/>
      <c r="N46" s="107">
        <v>1</v>
      </c>
      <c r="O46" s="107">
        <f>(E44-E42+1)*24*P46</f>
        <v>27984</v>
      </c>
      <c r="P46" s="107">
        <v>22</v>
      </c>
      <c r="Q46" s="103"/>
      <c r="R46" s="103"/>
      <c r="S46" s="103"/>
      <c r="T46" s="103"/>
    </row>
    <row r="47" spans="2:23" ht="6.75" customHeight="1" x14ac:dyDescent="0.25">
      <c r="B47" s="38"/>
      <c r="C47" s="39"/>
      <c r="D47" s="39"/>
      <c r="E47" s="39"/>
      <c r="F47" s="40"/>
      <c r="G47" s="40"/>
      <c r="H47" s="40"/>
      <c r="I47" s="40"/>
      <c r="J47" s="41"/>
      <c r="K47" s="4"/>
      <c r="L47" s="95"/>
      <c r="M47" s="4"/>
      <c r="N47" s="102"/>
      <c r="O47" s="102"/>
      <c r="P47" s="102"/>
      <c r="Q47" s="103"/>
      <c r="R47" s="103"/>
      <c r="S47" s="103"/>
      <c r="T47" s="103"/>
    </row>
    <row r="48" spans="2:23" ht="57.75" customHeight="1" x14ac:dyDescent="0.25">
      <c r="B48" s="33" t="s">
        <v>23</v>
      </c>
      <c r="C48" s="34"/>
      <c r="D48" s="21"/>
      <c r="E48" s="187">
        <f>IF(MAX(D49:D54)=0,0,IF(COUNTIFS(D49:D54,1)&gt;0,1,2))</f>
        <v>2</v>
      </c>
      <c r="F48" s="21"/>
      <c r="G48" s="20"/>
      <c r="H48" s="254" t="s">
        <v>255</v>
      </c>
      <c r="I48" s="254"/>
      <c r="J48" s="255"/>
      <c r="K48" s="4"/>
      <c r="L48" s="95">
        <f>E48</f>
        <v>2</v>
      </c>
      <c r="M48" s="4"/>
      <c r="N48" s="102"/>
      <c r="O48" s="102"/>
      <c r="P48" s="102"/>
      <c r="Q48" s="103"/>
      <c r="R48" s="102" t="s">
        <v>125</v>
      </c>
      <c r="S48" s="102" t="s">
        <v>96</v>
      </c>
      <c r="T48" s="103"/>
    </row>
    <row r="49" spans="2:20" ht="15" customHeight="1" x14ac:dyDescent="0.25">
      <c r="B49" s="36" t="s">
        <v>254</v>
      </c>
      <c r="C49" s="20"/>
      <c r="D49" s="184">
        <f t="shared" ref="D49:D54" si="9">IF(E49&lt;&gt;"",IF(AND(E49&gt;=N49,E49&lt;=O49),2,1),0)</f>
        <v>2</v>
      </c>
      <c r="E49" s="256">
        <v>521.6</v>
      </c>
      <c r="F49" s="257"/>
      <c r="G49" s="20" t="s">
        <v>0</v>
      </c>
      <c r="H49" s="236" t="s">
        <v>239</v>
      </c>
      <c r="I49" s="236"/>
      <c r="J49" s="237"/>
      <c r="K49" s="4"/>
      <c r="L49" s="96"/>
      <c r="M49" s="4"/>
      <c r="N49" s="107">
        <v>0</v>
      </c>
      <c r="O49" s="107">
        <v>15000</v>
      </c>
      <c r="P49" s="107"/>
      <c r="Q49" s="103"/>
      <c r="R49" s="153">
        <f>INDEX($H$104:$H$122,MATCH($B49,$J$104:$J$122,0))</f>
        <v>3.84</v>
      </c>
      <c r="S49" s="107">
        <f>IF(E49&lt;&gt;"",R49*E49,0)</f>
        <v>2002.944</v>
      </c>
      <c r="T49" s="103"/>
    </row>
    <row r="50" spans="2:20" ht="14.45" customHeight="1" x14ac:dyDescent="0.25">
      <c r="B50" s="36" t="s">
        <v>204</v>
      </c>
      <c r="C50" s="20"/>
      <c r="D50" s="184">
        <f>IF(E50&lt;&gt;"",IF(AND(E50&gt;=N50,E50&lt;=O50),2,1),0)</f>
        <v>0</v>
      </c>
      <c r="E50" s="256"/>
      <c r="F50" s="257"/>
      <c r="G50" s="20" t="s">
        <v>0</v>
      </c>
      <c r="H50" s="236" t="s">
        <v>24</v>
      </c>
      <c r="I50" s="236"/>
      <c r="J50" s="237"/>
      <c r="K50" s="4"/>
      <c r="L50" s="96"/>
      <c r="M50" s="4"/>
      <c r="N50" s="107">
        <v>0</v>
      </c>
      <c r="O50" s="107">
        <v>15000</v>
      </c>
      <c r="P50" s="107"/>
      <c r="Q50" s="103"/>
      <c r="R50" s="153">
        <f>INDEX($H$104:$H$122,MATCH($B50,$J$104:$J$122,0))</f>
        <v>4.0599999999999996</v>
      </c>
      <c r="S50" s="107">
        <f>IF(E50&lt;&gt;"",R50*E50,0)</f>
        <v>0</v>
      </c>
      <c r="T50" s="103"/>
    </row>
    <row r="51" spans="2:20" ht="15" customHeight="1" x14ac:dyDescent="0.25">
      <c r="B51" s="36" t="s">
        <v>60</v>
      </c>
      <c r="C51" s="20"/>
      <c r="D51" s="184">
        <f t="shared" si="9"/>
        <v>2</v>
      </c>
      <c r="E51" s="256">
        <v>2.9</v>
      </c>
      <c r="F51" s="257"/>
      <c r="G51" s="20" t="s">
        <v>0</v>
      </c>
      <c r="H51" s="236" t="s">
        <v>25</v>
      </c>
      <c r="I51" s="236"/>
      <c r="J51" s="237"/>
      <c r="K51" s="4"/>
      <c r="L51" s="96"/>
      <c r="M51" s="4"/>
      <c r="N51" s="107">
        <v>0</v>
      </c>
      <c r="O51" s="107">
        <v>15000</v>
      </c>
      <c r="P51" s="107"/>
      <c r="Q51" s="103"/>
      <c r="R51" s="153">
        <f>INDEX($H$104:$H$122,MATCH($B51,$J$104:$J$122,0))</f>
        <v>4.01</v>
      </c>
      <c r="S51" s="107">
        <f t="shared" ref="S51:S52" si="10">IF(E51&lt;&gt;"",R51*E51,0)</f>
        <v>11.629</v>
      </c>
      <c r="T51" s="103"/>
    </row>
    <row r="52" spans="2:20" ht="15" customHeight="1" x14ac:dyDescent="0.25">
      <c r="B52" s="35" t="s">
        <v>66</v>
      </c>
      <c r="C52" s="20"/>
      <c r="D52" s="184">
        <f t="shared" si="9"/>
        <v>0</v>
      </c>
      <c r="E52" s="256"/>
      <c r="F52" s="257"/>
      <c r="G52" s="20" t="s">
        <v>0</v>
      </c>
      <c r="H52" s="236" t="s">
        <v>240</v>
      </c>
      <c r="I52" s="236"/>
      <c r="J52" s="237"/>
      <c r="K52" s="4"/>
      <c r="L52" s="96"/>
      <c r="M52" s="4"/>
      <c r="N52" s="107">
        <v>0</v>
      </c>
      <c r="O52" s="107">
        <v>15000</v>
      </c>
      <c r="P52" s="107"/>
      <c r="Q52" s="103"/>
      <c r="R52" s="153">
        <f>INDEX($H$104:$H$122,MATCH($B52,$J$104:$J$122,0))</f>
        <v>4.53</v>
      </c>
      <c r="S52" s="107">
        <f t="shared" si="10"/>
        <v>0</v>
      </c>
      <c r="T52" s="103"/>
    </row>
    <row r="53" spans="2:20" ht="14.45" customHeight="1" x14ac:dyDescent="0.25">
      <c r="B53" s="297" t="s">
        <v>1</v>
      </c>
      <c r="C53" s="298"/>
      <c r="D53" s="184">
        <f t="shared" si="9"/>
        <v>0</v>
      </c>
      <c r="E53" s="256"/>
      <c r="F53" s="257"/>
      <c r="G53" s="20" t="s">
        <v>0</v>
      </c>
      <c r="H53" s="236" t="s">
        <v>26</v>
      </c>
      <c r="I53" s="236"/>
      <c r="J53" s="237"/>
      <c r="K53" s="4"/>
      <c r="L53" s="96"/>
      <c r="M53" s="4"/>
      <c r="N53" s="107">
        <v>0</v>
      </c>
      <c r="O53" s="107">
        <v>15000</v>
      </c>
      <c r="P53" s="107"/>
      <c r="Q53" s="103"/>
      <c r="R53" s="153" t="e">
        <f>INDEX($H$104:$H$122,MATCH($B53,$J$104:$J$122,0))</f>
        <v>#N/A</v>
      </c>
      <c r="S53" s="107">
        <f>IF(E53=0,0,(IF(E53&lt;&gt;"",R53*E53,0)))</f>
        <v>0</v>
      </c>
      <c r="T53" s="103"/>
    </row>
    <row r="54" spans="2:20" ht="14.45" customHeight="1" x14ac:dyDescent="0.25">
      <c r="B54" s="297" t="s">
        <v>1</v>
      </c>
      <c r="C54" s="298"/>
      <c r="D54" s="184">
        <f t="shared" si="9"/>
        <v>0</v>
      </c>
      <c r="E54" s="256"/>
      <c r="F54" s="257"/>
      <c r="G54" s="20" t="s">
        <v>0</v>
      </c>
      <c r="H54" s="236" t="s">
        <v>26</v>
      </c>
      <c r="I54" s="236"/>
      <c r="J54" s="237"/>
      <c r="K54" s="4"/>
      <c r="L54" s="96"/>
      <c r="M54" s="4"/>
      <c r="N54" s="107">
        <v>0</v>
      </c>
      <c r="O54" s="107">
        <v>15000</v>
      </c>
      <c r="P54" s="107"/>
      <c r="Q54" s="103"/>
      <c r="R54" s="153" t="e">
        <f>INDEX($H$104:$H$122,MATCH($B54,$J$104:$J$122,0))</f>
        <v>#N/A</v>
      </c>
      <c r="S54" s="107">
        <f>IF(E54=0,0,(IF(E54&lt;&gt;"",R54*E54,0)))</f>
        <v>0</v>
      </c>
      <c r="T54" s="103"/>
    </row>
    <row r="55" spans="2:20" ht="6.75" customHeight="1" x14ac:dyDescent="0.25">
      <c r="B55" s="42"/>
      <c r="C55" s="43"/>
      <c r="D55" s="43"/>
      <c r="E55" s="43"/>
      <c r="F55" s="44"/>
      <c r="G55" s="44"/>
      <c r="H55" s="44"/>
      <c r="I55" s="44"/>
      <c r="J55" s="45"/>
      <c r="K55" s="4"/>
      <c r="L55" s="96"/>
      <c r="M55" s="4"/>
      <c r="N55" s="111"/>
      <c r="O55" s="111"/>
      <c r="P55" s="111"/>
      <c r="Q55" s="111"/>
      <c r="R55" s="111"/>
      <c r="S55" s="111"/>
      <c r="T55" s="111"/>
    </row>
    <row r="56" spans="2:20" x14ac:dyDescent="0.25">
      <c r="B56" s="59" t="s">
        <v>89</v>
      </c>
      <c r="C56" s="60"/>
      <c r="D56" s="60"/>
      <c r="E56" s="60"/>
      <c r="F56" s="61"/>
      <c r="G56" s="47"/>
      <c r="H56" s="47"/>
      <c r="I56" s="47"/>
      <c r="J56" s="48"/>
      <c r="K56" s="4"/>
      <c r="L56" s="96"/>
      <c r="M56" s="4"/>
      <c r="N56" s="111"/>
      <c r="O56" s="111"/>
      <c r="P56" s="111"/>
      <c r="Q56" s="111"/>
      <c r="R56" s="111"/>
      <c r="S56" s="111"/>
      <c r="T56" s="111"/>
    </row>
    <row r="57" spans="2:20" x14ac:dyDescent="0.25">
      <c r="B57" s="49"/>
      <c r="C57" s="188">
        <f>IF(OR(MAX(N59:N83)=0,COUNTA(C59:C83)&lt;$T$59),0,IF(COUNTIFS(N59:N83,1)&lt;&gt;0,1,2))</f>
        <v>2</v>
      </c>
      <c r="D57" s="189"/>
      <c r="E57" s="188">
        <f>IF(OR(MAX(P59:P83)=0,COUNTA(E59:E83)&lt;$T$59),0,IF(COUNTIFS(P59:P83,1)&lt;&gt;0,1,2))</f>
        <v>2</v>
      </c>
      <c r="F57" s="188">
        <f>IF(OR(MAX(Q59:Q83)=0,COUNTA(F59:F83)&lt;$T$59),0,IF(COUNTIFS(Q59:Q83,1)&lt;&gt;0,1,IF(SUM(F59:F83)&lt;=E46+12,2,1)))</f>
        <v>2</v>
      </c>
      <c r="G57" s="188">
        <f>IF(OR(MAX(R59:R83)=0,COUNTA(G59:G83)&lt;$T$59),0,IF(COUNTIFS(R59:R83,1)&lt;&gt;0,1,2))</f>
        <v>2</v>
      </c>
      <c r="H57" s="188">
        <f>IF(OR(MAX(S59:S83)=0,COUNTA(H59:H83)&lt;$T$59),0,IF(COUNTIFS(S59:S83,1)&lt;&gt;0,1,2))</f>
        <v>2</v>
      </c>
      <c r="I57" s="50"/>
      <c r="J57" s="51"/>
      <c r="K57" s="4"/>
      <c r="L57" s="95">
        <f>MIN(C57,E57:H57)</f>
        <v>2</v>
      </c>
      <c r="M57" s="4"/>
      <c r="N57" s="111"/>
      <c r="O57" s="111"/>
      <c r="P57" s="111"/>
      <c r="Q57" s="111"/>
      <c r="R57" s="111"/>
      <c r="S57" s="111"/>
      <c r="T57" s="111"/>
    </row>
    <row r="58" spans="2:20" ht="30" customHeight="1" x14ac:dyDescent="0.25">
      <c r="B58" s="91"/>
      <c r="C58" s="304" t="s">
        <v>180</v>
      </c>
      <c r="D58" s="305"/>
      <c r="E58" s="58" t="s">
        <v>181</v>
      </c>
      <c r="F58" s="58" t="s">
        <v>27</v>
      </c>
      <c r="G58" s="58" t="str">
        <f>IF(E11=Z9,"Quantity carried
(cubic meters)","Quantity carried
(metric tonnes)")</f>
        <v>Quantity carried
(metric tonnes)</v>
      </c>
      <c r="H58" s="58" t="str">
        <f>IF(E11=Z9,"Cargo quantity for this charterer (cubic meters)","Cargo quantity for this charterer (metric tonnes)")</f>
        <v>Cargo quantity for this charterer (metric tonnes)</v>
      </c>
      <c r="I58" s="94" t="s">
        <v>88</v>
      </c>
      <c r="J58" s="93" t="s">
        <v>15</v>
      </c>
      <c r="K58" s="4"/>
      <c r="L58" s="96"/>
      <c r="M58" s="4"/>
      <c r="N58" s="112" t="s">
        <v>67</v>
      </c>
      <c r="P58" s="112" t="s">
        <v>51</v>
      </c>
      <c r="Q58" s="112" t="s">
        <v>27</v>
      </c>
      <c r="R58" s="112" t="str">
        <f>IF(P11=AE9,"Quantity carried (cubic meters)","Quantity carried (metric tonnes)")</f>
        <v>Quantity carried (cubic meters)</v>
      </c>
      <c r="S58" s="112" t="str">
        <f>IF(P11=AE9,"Cargo quantity for this charterer (cubic meters)","Cargo quantity for this charterer (metric tonnes)")</f>
        <v>Cargo quantity for this charterer (cubic meters)</v>
      </c>
      <c r="T58" s="112" t="s">
        <v>95</v>
      </c>
    </row>
    <row r="59" spans="2:20" x14ac:dyDescent="0.25">
      <c r="B59" s="92" t="s">
        <v>28</v>
      </c>
      <c r="C59" s="302" t="str">
        <f>E38&amp;""</f>
        <v>Richards Bay</v>
      </c>
      <c r="D59" s="303"/>
      <c r="E59" s="179" t="s">
        <v>196</v>
      </c>
      <c r="F59" s="180">
        <v>5490</v>
      </c>
      <c r="G59" s="180">
        <v>57521</v>
      </c>
      <c r="H59" s="180">
        <v>57521</v>
      </c>
      <c r="I59" s="216">
        <v>524.5</v>
      </c>
      <c r="J59" s="46" t="s">
        <v>174</v>
      </c>
      <c r="K59" s="4"/>
      <c r="L59" s="96"/>
      <c r="M59" s="4"/>
      <c r="N59" s="113">
        <f>IF(C59&lt;&gt;"",2,0)</f>
        <v>2</v>
      </c>
      <c r="P59" s="112">
        <f t="shared" ref="P59:P83" si="11">IF(E59&lt;&gt;"",2,0)</f>
        <v>2</v>
      </c>
      <c r="Q59" s="112">
        <f t="shared" ref="Q59:Q83" si="12">IF(F59&lt;&gt;"",IF(AND(F59&gt;=0,F59&lt;=$E$46),2,1),0)</f>
        <v>2</v>
      </c>
      <c r="R59" s="112">
        <f t="shared" ref="R59:R83" si="13">IF(G59&lt;&gt;"",IF(AND(G59&gt;=0,G59&lt;=$E$12),2,1),0)</f>
        <v>2</v>
      </c>
      <c r="S59" s="112">
        <f t="shared" ref="S59:S83" si="14">IF(H59&lt;&gt;"",IF(AND(H59&gt;=0,H59&lt;=G59),2,1),0)</f>
        <v>2</v>
      </c>
      <c r="T59" s="107">
        <f>MAX(COUNTA(C59:D83),COUNTA(E59:E83),COUNTA(F59:F83),COUNTA(G59:G83),COUNTA(H59:H83),COUNTA(I59:I83))</f>
        <v>1</v>
      </c>
    </row>
    <row r="60" spans="2:20" x14ac:dyDescent="0.25">
      <c r="B60" s="92" t="s">
        <v>29</v>
      </c>
      <c r="C60" s="238"/>
      <c r="D60" s="239"/>
      <c r="E60" s="179"/>
      <c r="F60" s="180"/>
      <c r="G60" s="180"/>
      <c r="H60" s="180"/>
      <c r="I60" s="216"/>
      <c r="J60" s="46" t="s">
        <v>140</v>
      </c>
      <c r="K60" s="4"/>
      <c r="L60" s="96"/>
      <c r="M60" s="4"/>
      <c r="N60" s="113">
        <f t="shared" ref="N60:N83" si="15">IF(C60&lt;&gt;"",2,0)</f>
        <v>0</v>
      </c>
      <c r="P60" s="112">
        <f t="shared" si="11"/>
        <v>0</v>
      </c>
      <c r="Q60" s="112">
        <f t="shared" si="12"/>
        <v>0</v>
      </c>
      <c r="R60" s="112">
        <f t="shared" si="13"/>
        <v>0</v>
      </c>
      <c r="S60" s="112">
        <f t="shared" si="14"/>
        <v>0</v>
      </c>
      <c r="T60" s="4"/>
    </row>
    <row r="61" spans="2:20" x14ac:dyDescent="0.25">
      <c r="B61" s="92" t="s">
        <v>30</v>
      </c>
      <c r="C61" s="238"/>
      <c r="D61" s="239"/>
      <c r="E61" s="80"/>
      <c r="F61" s="180"/>
      <c r="G61" s="180"/>
      <c r="H61" s="180"/>
      <c r="I61" s="216"/>
      <c r="J61" s="46" t="s">
        <v>85</v>
      </c>
      <c r="K61" s="4"/>
      <c r="L61" s="96"/>
      <c r="M61" s="4"/>
      <c r="N61" s="113">
        <f t="shared" si="15"/>
        <v>0</v>
      </c>
      <c r="P61" s="112">
        <f t="shared" si="11"/>
        <v>0</v>
      </c>
      <c r="Q61" s="112">
        <f t="shared" si="12"/>
        <v>0</v>
      </c>
      <c r="R61" s="112">
        <f t="shared" si="13"/>
        <v>0</v>
      </c>
      <c r="S61" s="112">
        <f t="shared" si="14"/>
        <v>0</v>
      </c>
      <c r="T61" s="4"/>
    </row>
    <row r="62" spans="2:20" x14ac:dyDescent="0.25">
      <c r="B62" s="92" t="s">
        <v>31</v>
      </c>
      <c r="C62" s="238"/>
      <c r="D62" s="239"/>
      <c r="E62" s="80"/>
      <c r="F62" s="180"/>
      <c r="G62" s="180"/>
      <c r="H62" s="180"/>
      <c r="I62" s="216"/>
      <c r="J62" s="46" t="s">
        <v>85</v>
      </c>
      <c r="K62" s="4"/>
      <c r="L62" s="96"/>
      <c r="M62" s="4"/>
      <c r="N62" s="113">
        <f t="shared" si="15"/>
        <v>0</v>
      </c>
      <c r="P62" s="112">
        <f t="shared" si="11"/>
        <v>0</v>
      </c>
      <c r="Q62" s="112">
        <f t="shared" si="12"/>
        <v>0</v>
      </c>
      <c r="R62" s="112">
        <f t="shared" si="13"/>
        <v>0</v>
      </c>
      <c r="S62" s="112">
        <f t="shared" si="14"/>
        <v>0</v>
      </c>
      <c r="T62" s="4"/>
    </row>
    <row r="63" spans="2:20" x14ac:dyDescent="0.25">
      <c r="B63" s="92" t="s">
        <v>32</v>
      </c>
      <c r="C63" s="238"/>
      <c r="D63" s="239"/>
      <c r="E63" s="80"/>
      <c r="F63" s="180"/>
      <c r="G63" s="180"/>
      <c r="H63" s="180"/>
      <c r="I63" s="216"/>
      <c r="J63" s="46" t="s">
        <v>85</v>
      </c>
      <c r="K63" s="4"/>
      <c r="L63" s="96"/>
      <c r="M63" s="4"/>
      <c r="N63" s="113">
        <f t="shared" si="15"/>
        <v>0</v>
      </c>
      <c r="P63" s="112">
        <f t="shared" si="11"/>
        <v>0</v>
      </c>
      <c r="Q63" s="112">
        <f t="shared" si="12"/>
        <v>0</v>
      </c>
      <c r="R63" s="112">
        <f t="shared" si="13"/>
        <v>0</v>
      </c>
      <c r="S63" s="112">
        <f t="shared" si="14"/>
        <v>0</v>
      </c>
      <c r="T63" s="4"/>
    </row>
    <row r="64" spans="2:20" x14ac:dyDescent="0.25">
      <c r="B64" s="92" t="s">
        <v>33</v>
      </c>
      <c r="C64" s="238"/>
      <c r="D64" s="239"/>
      <c r="E64" s="80"/>
      <c r="F64" s="180"/>
      <c r="G64" s="180"/>
      <c r="H64" s="180"/>
      <c r="I64" s="216"/>
      <c r="J64" s="46" t="s">
        <v>85</v>
      </c>
      <c r="K64" s="4"/>
      <c r="L64" s="96"/>
      <c r="M64" s="4"/>
      <c r="N64" s="113">
        <f t="shared" ref="N64:N77" si="16">IF(C64&lt;&gt;"",2,0)</f>
        <v>0</v>
      </c>
      <c r="P64" s="112">
        <f t="shared" ref="P64:P77" si="17">IF(E64&lt;&gt;"",2,0)</f>
        <v>0</v>
      </c>
      <c r="Q64" s="112">
        <f t="shared" ref="Q64:Q77" si="18">IF(F64&lt;&gt;"",IF(AND(F64&gt;=0,F64&lt;=$E$46),2,1),0)</f>
        <v>0</v>
      </c>
      <c r="R64" s="112">
        <f t="shared" ref="R64:R77" si="19">IF(G64&lt;&gt;"",IF(AND(G64&gt;=0,G64&lt;=$E$12),2,1),0)</f>
        <v>0</v>
      </c>
      <c r="S64" s="112">
        <f t="shared" ref="S64:S77" si="20">IF(H64&lt;&gt;"",IF(AND(H64&gt;=0,H64&lt;=G64),2,1),0)</f>
        <v>0</v>
      </c>
      <c r="T64" s="4"/>
    </row>
    <row r="65" spans="2:20" x14ac:dyDescent="0.25">
      <c r="B65" s="92" t="s">
        <v>34</v>
      </c>
      <c r="C65" s="238"/>
      <c r="D65" s="239"/>
      <c r="E65" s="80"/>
      <c r="F65" s="180"/>
      <c r="G65" s="180"/>
      <c r="H65" s="180"/>
      <c r="I65" s="216"/>
      <c r="J65" s="46" t="s">
        <v>85</v>
      </c>
      <c r="K65" s="4"/>
      <c r="L65" s="96"/>
      <c r="M65" s="4"/>
      <c r="N65" s="113">
        <f t="shared" si="16"/>
        <v>0</v>
      </c>
      <c r="P65" s="112">
        <f t="shared" si="17"/>
        <v>0</v>
      </c>
      <c r="Q65" s="112">
        <f t="shared" si="18"/>
        <v>0</v>
      </c>
      <c r="R65" s="112">
        <f t="shared" si="19"/>
        <v>0</v>
      </c>
      <c r="S65" s="112">
        <f t="shared" si="20"/>
        <v>0</v>
      </c>
      <c r="T65" s="4"/>
    </row>
    <row r="66" spans="2:20" x14ac:dyDescent="0.25">
      <c r="B66" s="92" t="s">
        <v>136</v>
      </c>
      <c r="C66" s="238"/>
      <c r="D66" s="239"/>
      <c r="E66" s="80"/>
      <c r="F66" s="180"/>
      <c r="G66" s="180"/>
      <c r="H66" s="180"/>
      <c r="I66" s="216"/>
      <c r="J66" s="46" t="s">
        <v>85</v>
      </c>
      <c r="K66" s="4"/>
      <c r="L66" s="96"/>
      <c r="M66" s="4"/>
      <c r="N66" s="113">
        <f t="shared" si="16"/>
        <v>0</v>
      </c>
      <c r="P66" s="112">
        <f t="shared" si="17"/>
        <v>0</v>
      </c>
      <c r="Q66" s="112">
        <f t="shared" si="18"/>
        <v>0</v>
      </c>
      <c r="R66" s="112">
        <f t="shared" si="19"/>
        <v>0</v>
      </c>
      <c r="S66" s="112">
        <f t="shared" si="20"/>
        <v>0</v>
      </c>
      <c r="T66" s="4"/>
    </row>
    <row r="67" spans="2:20" x14ac:dyDescent="0.25">
      <c r="B67" s="92" t="s">
        <v>137</v>
      </c>
      <c r="C67" s="238"/>
      <c r="D67" s="239"/>
      <c r="E67" s="80"/>
      <c r="F67" s="180"/>
      <c r="G67" s="180"/>
      <c r="H67" s="180"/>
      <c r="I67" s="216"/>
      <c r="J67" s="46" t="s">
        <v>85</v>
      </c>
      <c r="K67" s="4"/>
      <c r="L67" s="96"/>
      <c r="M67" s="4"/>
      <c r="N67" s="113">
        <f t="shared" si="16"/>
        <v>0</v>
      </c>
      <c r="P67" s="112">
        <f t="shared" si="17"/>
        <v>0</v>
      </c>
      <c r="Q67" s="112">
        <f t="shared" si="18"/>
        <v>0</v>
      </c>
      <c r="R67" s="112">
        <f t="shared" si="19"/>
        <v>0</v>
      </c>
      <c r="S67" s="112">
        <f t="shared" si="20"/>
        <v>0</v>
      </c>
      <c r="T67" s="4"/>
    </row>
    <row r="68" spans="2:20" x14ac:dyDescent="0.25">
      <c r="B68" s="92" t="s">
        <v>48</v>
      </c>
      <c r="C68" s="238"/>
      <c r="D68" s="239"/>
      <c r="E68" s="80"/>
      <c r="F68" s="180"/>
      <c r="G68" s="180"/>
      <c r="H68" s="180"/>
      <c r="I68" s="216"/>
      <c r="J68" s="46" t="s">
        <v>85</v>
      </c>
      <c r="K68" s="4"/>
      <c r="L68" s="96"/>
      <c r="M68" s="4"/>
      <c r="N68" s="113">
        <f t="shared" si="16"/>
        <v>0</v>
      </c>
      <c r="P68" s="112">
        <f t="shared" si="17"/>
        <v>0</v>
      </c>
      <c r="Q68" s="112">
        <f t="shared" si="18"/>
        <v>0</v>
      </c>
      <c r="R68" s="112">
        <f t="shared" si="19"/>
        <v>0</v>
      </c>
      <c r="S68" s="112">
        <f t="shared" si="20"/>
        <v>0</v>
      </c>
      <c r="T68" s="4"/>
    </row>
    <row r="69" spans="2:20" x14ac:dyDescent="0.25">
      <c r="B69" s="92" t="s">
        <v>49</v>
      </c>
      <c r="C69" s="238"/>
      <c r="D69" s="239"/>
      <c r="E69" s="80"/>
      <c r="F69" s="180"/>
      <c r="G69" s="180"/>
      <c r="H69" s="180"/>
      <c r="I69" s="216"/>
      <c r="J69" s="46" t="s">
        <v>85</v>
      </c>
      <c r="K69" s="4"/>
      <c r="L69" s="96"/>
      <c r="M69" s="4"/>
      <c r="N69" s="113">
        <f t="shared" si="16"/>
        <v>0</v>
      </c>
      <c r="P69" s="112">
        <f t="shared" si="17"/>
        <v>0</v>
      </c>
      <c r="Q69" s="112">
        <f t="shared" si="18"/>
        <v>0</v>
      </c>
      <c r="R69" s="112">
        <f t="shared" si="19"/>
        <v>0</v>
      </c>
      <c r="S69" s="112">
        <f t="shared" si="20"/>
        <v>0</v>
      </c>
      <c r="T69" s="4"/>
    </row>
    <row r="70" spans="2:20" x14ac:dyDescent="0.25">
      <c r="B70" s="92" t="s">
        <v>50</v>
      </c>
      <c r="C70" s="238"/>
      <c r="D70" s="239"/>
      <c r="E70" s="80"/>
      <c r="F70" s="180"/>
      <c r="G70" s="180"/>
      <c r="H70" s="180"/>
      <c r="I70" s="216"/>
      <c r="J70" s="46" t="s">
        <v>85</v>
      </c>
      <c r="K70" s="4"/>
      <c r="L70" s="96"/>
      <c r="M70" s="4"/>
      <c r="N70" s="113">
        <f t="shared" si="16"/>
        <v>0</v>
      </c>
      <c r="P70" s="112">
        <f t="shared" si="17"/>
        <v>0</v>
      </c>
      <c r="Q70" s="112">
        <f t="shared" si="18"/>
        <v>0</v>
      </c>
      <c r="R70" s="112">
        <f t="shared" si="19"/>
        <v>0</v>
      </c>
      <c r="S70" s="112">
        <f t="shared" si="20"/>
        <v>0</v>
      </c>
      <c r="T70" s="4"/>
    </row>
    <row r="71" spans="2:20" x14ac:dyDescent="0.25">
      <c r="B71" s="92" t="s">
        <v>212</v>
      </c>
      <c r="C71" s="238"/>
      <c r="D71" s="239"/>
      <c r="E71" s="80"/>
      <c r="F71" s="180"/>
      <c r="G71" s="180"/>
      <c r="H71" s="180"/>
      <c r="I71" s="216"/>
      <c r="J71" s="46" t="s">
        <v>85</v>
      </c>
      <c r="K71" s="4"/>
      <c r="L71" s="96"/>
      <c r="M71" s="4"/>
      <c r="N71" s="113">
        <f t="shared" si="16"/>
        <v>0</v>
      </c>
      <c r="P71" s="112">
        <f t="shared" si="17"/>
        <v>0</v>
      </c>
      <c r="Q71" s="112">
        <f t="shared" si="18"/>
        <v>0</v>
      </c>
      <c r="R71" s="112">
        <f t="shared" si="19"/>
        <v>0</v>
      </c>
      <c r="S71" s="112">
        <f t="shared" si="20"/>
        <v>0</v>
      </c>
      <c r="T71" s="4"/>
    </row>
    <row r="72" spans="2:20" x14ac:dyDescent="0.25">
      <c r="B72" s="92" t="s">
        <v>213</v>
      </c>
      <c r="C72" s="238"/>
      <c r="D72" s="239"/>
      <c r="E72" s="80"/>
      <c r="F72" s="180"/>
      <c r="G72" s="180"/>
      <c r="H72" s="180"/>
      <c r="I72" s="216"/>
      <c r="J72" s="46" t="s">
        <v>85</v>
      </c>
      <c r="K72" s="4"/>
      <c r="L72" s="96"/>
      <c r="M72" s="4"/>
      <c r="N72" s="113">
        <f t="shared" si="16"/>
        <v>0</v>
      </c>
      <c r="P72" s="112">
        <f t="shared" si="17"/>
        <v>0</v>
      </c>
      <c r="Q72" s="112">
        <f t="shared" si="18"/>
        <v>0</v>
      </c>
      <c r="R72" s="112">
        <f t="shared" si="19"/>
        <v>0</v>
      </c>
      <c r="S72" s="112">
        <f t="shared" si="20"/>
        <v>0</v>
      </c>
      <c r="T72" s="4"/>
    </row>
    <row r="73" spans="2:20" x14ac:dyDescent="0.25">
      <c r="B73" s="92" t="s">
        <v>214</v>
      </c>
      <c r="C73" s="238"/>
      <c r="D73" s="239"/>
      <c r="E73" s="80"/>
      <c r="F73" s="180"/>
      <c r="G73" s="180"/>
      <c r="H73" s="180"/>
      <c r="I73" s="216"/>
      <c r="J73" s="46" t="s">
        <v>85</v>
      </c>
      <c r="K73" s="4"/>
      <c r="L73" s="96"/>
      <c r="M73" s="4"/>
      <c r="N73" s="113">
        <f t="shared" si="16"/>
        <v>0</v>
      </c>
      <c r="P73" s="112">
        <f t="shared" si="17"/>
        <v>0</v>
      </c>
      <c r="Q73" s="112">
        <f t="shared" si="18"/>
        <v>0</v>
      </c>
      <c r="R73" s="112">
        <f t="shared" si="19"/>
        <v>0</v>
      </c>
      <c r="S73" s="112">
        <f t="shared" si="20"/>
        <v>0</v>
      </c>
      <c r="T73" s="4"/>
    </row>
    <row r="74" spans="2:20" x14ac:dyDescent="0.25">
      <c r="B74" s="92" t="s">
        <v>215</v>
      </c>
      <c r="C74" s="238"/>
      <c r="D74" s="239"/>
      <c r="E74" s="80"/>
      <c r="F74" s="180"/>
      <c r="G74" s="180"/>
      <c r="H74" s="180"/>
      <c r="I74" s="216"/>
      <c r="J74" s="46" t="s">
        <v>85</v>
      </c>
      <c r="K74" s="4"/>
      <c r="L74" s="96"/>
      <c r="M74" s="4"/>
      <c r="N74" s="113">
        <f t="shared" si="16"/>
        <v>0</v>
      </c>
      <c r="P74" s="112">
        <f t="shared" si="17"/>
        <v>0</v>
      </c>
      <c r="Q74" s="112">
        <f t="shared" si="18"/>
        <v>0</v>
      </c>
      <c r="R74" s="112">
        <f t="shared" si="19"/>
        <v>0</v>
      </c>
      <c r="S74" s="112">
        <f t="shared" si="20"/>
        <v>0</v>
      </c>
      <c r="T74" s="4"/>
    </row>
    <row r="75" spans="2:20" x14ac:dyDescent="0.25">
      <c r="B75" s="92" t="s">
        <v>216</v>
      </c>
      <c r="C75" s="238"/>
      <c r="D75" s="239"/>
      <c r="E75" s="80"/>
      <c r="F75" s="180"/>
      <c r="G75" s="180"/>
      <c r="H75" s="180"/>
      <c r="I75" s="216"/>
      <c r="J75" s="46" t="s">
        <v>85</v>
      </c>
      <c r="K75" s="4"/>
      <c r="L75" s="96"/>
      <c r="M75" s="4"/>
      <c r="N75" s="113">
        <f t="shared" si="16"/>
        <v>0</v>
      </c>
      <c r="P75" s="112">
        <f t="shared" si="17"/>
        <v>0</v>
      </c>
      <c r="Q75" s="112">
        <f t="shared" si="18"/>
        <v>0</v>
      </c>
      <c r="R75" s="112">
        <f t="shared" si="19"/>
        <v>0</v>
      </c>
      <c r="S75" s="112">
        <f t="shared" si="20"/>
        <v>0</v>
      </c>
      <c r="T75" s="4"/>
    </row>
    <row r="76" spans="2:20" x14ac:dyDescent="0.25">
      <c r="B76" s="92" t="s">
        <v>217</v>
      </c>
      <c r="C76" s="238"/>
      <c r="D76" s="239"/>
      <c r="E76" s="80"/>
      <c r="F76" s="180"/>
      <c r="G76" s="180"/>
      <c r="H76" s="180"/>
      <c r="I76" s="216"/>
      <c r="J76" s="46" t="s">
        <v>85</v>
      </c>
      <c r="K76" s="4"/>
      <c r="L76" s="96"/>
      <c r="M76" s="4"/>
      <c r="N76" s="113">
        <f t="shared" si="16"/>
        <v>0</v>
      </c>
      <c r="P76" s="112">
        <f t="shared" si="17"/>
        <v>0</v>
      </c>
      <c r="Q76" s="112">
        <f t="shared" si="18"/>
        <v>0</v>
      </c>
      <c r="R76" s="112">
        <f t="shared" si="19"/>
        <v>0</v>
      </c>
      <c r="S76" s="112">
        <f t="shared" si="20"/>
        <v>0</v>
      </c>
      <c r="T76" s="4"/>
    </row>
    <row r="77" spans="2:20" x14ac:dyDescent="0.25">
      <c r="B77" s="92" t="s">
        <v>218</v>
      </c>
      <c r="C77" s="238"/>
      <c r="D77" s="239"/>
      <c r="E77" s="80"/>
      <c r="F77" s="180"/>
      <c r="G77" s="180"/>
      <c r="H77" s="180"/>
      <c r="I77" s="216"/>
      <c r="J77" s="46" t="s">
        <v>85</v>
      </c>
      <c r="K77" s="4"/>
      <c r="L77" s="96"/>
      <c r="M77" s="4"/>
      <c r="N77" s="113">
        <f t="shared" si="16"/>
        <v>0</v>
      </c>
      <c r="P77" s="112">
        <f t="shared" si="17"/>
        <v>0</v>
      </c>
      <c r="Q77" s="112">
        <f t="shared" si="18"/>
        <v>0</v>
      </c>
      <c r="R77" s="112">
        <f t="shared" si="19"/>
        <v>0</v>
      </c>
      <c r="S77" s="112">
        <f t="shared" si="20"/>
        <v>0</v>
      </c>
      <c r="T77" s="4"/>
    </row>
    <row r="78" spans="2:20" x14ac:dyDescent="0.25">
      <c r="B78" s="92" t="s">
        <v>219</v>
      </c>
      <c r="C78" s="238"/>
      <c r="D78" s="239"/>
      <c r="E78" s="80"/>
      <c r="F78" s="180"/>
      <c r="G78" s="180"/>
      <c r="H78" s="180"/>
      <c r="I78" s="216"/>
      <c r="J78" s="46" t="s">
        <v>85</v>
      </c>
      <c r="K78" s="4"/>
      <c r="L78" s="96"/>
      <c r="M78" s="4"/>
      <c r="N78" s="113">
        <f t="shared" si="15"/>
        <v>0</v>
      </c>
      <c r="P78" s="112">
        <f t="shared" si="11"/>
        <v>0</v>
      </c>
      <c r="Q78" s="112">
        <f t="shared" si="12"/>
        <v>0</v>
      </c>
      <c r="R78" s="112">
        <f t="shared" si="13"/>
        <v>0</v>
      </c>
      <c r="S78" s="112">
        <f t="shared" si="14"/>
        <v>0</v>
      </c>
      <c r="T78" s="4"/>
    </row>
    <row r="79" spans="2:20" x14ac:dyDescent="0.25">
      <c r="B79" s="92" t="s">
        <v>220</v>
      </c>
      <c r="C79" s="238"/>
      <c r="D79" s="239"/>
      <c r="E79" s="80"/>
      <c r="F79" s="180"/>
      <c r="G79" s="180"/>
      <c r="H79" s="180"/>
      <c r="I79" s="216"/>
      <c r="J79" s="46" t="s">
        <v>85</v>
      </c>
      <c r="K79" s="4"/>
      <c r="L79" s="96"/>
      <c r="M79" s="4"/>
      <c r="N79" s="113">
        <f t="shared" si="15"/>
        <v>0</v>
      </c>
      <c r="P79" s="112">
        <f t="shared" si="11"/>
        <v>0</v>
      </c>
      <c r="Q79" s="112">
        <f t="shared" si="12"/>
        <v>0</v>
      </c>
      <c r="R79" s="112">
        <f t="shared" si="13"/>
        <v>0</v>
      </c>
      <c r="S79" s="112">
        <f t="shared" si="14"/>
        <v>0</v>
      </c>
      <c r="T79" s="4"/>
    </row>
    <row r="80" spans="2:20" x14ac:dyDescent="0.25">
      <c r="B80" s="92" t="s">
        <v>221</v>
      </c>
      <c r="C80" s="238"/>
      <c r="D80" s="239"/>
      <c r="E80" s="80"/>
      <c r="F80" s="180"/>
      <c r="G80" s="180"/>
      <c r="H80" s="180"/>
      <c r="I80" s="216"/>
      <c r="J80" s="46" t="s">
        <v>85</v>
      </c>
      <c r="K80" s="4"/>
      <c r="L80" s="96"/>
      <c r="M80" s="4"/>
      <c r="N80" s="113">
        <f t="shared" si="15"/>
        <v>0</v>
      </c>
      <c r="P80" s="112">
        <f t="shared" si="11"/>
        <v>0</v>
      </c>
      <c r="Q80" s="112">
        <f t="shared" si="12"/>
        <v>0</v>
      </c>
      <c r="R80" s="112">
        <f t="shared" si="13"/>
        <v>0</v>
      </c>
      <c r="S80" s="112">
        <f t="shared" si="14"/>
        <v>0</v>
      </c>
      <c r="T80" s="4"/>
    </row>
    <row r="81" spans="2:23" x14ac:dyDescent="0.25">
      <c r="B81" s="92" t="s">
        <v>222</v>
      </c>
      <c r="C81" s="238"/>
      <c r="D81" s="239"/>
      <c r="E81" s="80"/>
      <c r="F81" s="180"/>
      <c r="G81" s="180"/>
      <c r="H81" s="180"/>
      <c r="I81" s="216"/>
      <c r="J81" s="46" t="s">
        <v>85</v>
      </c>
      <c r="K81" s="4"/>
      <c r="L81" s="96"/>
      <c r="M81" s="4"/>
      <c r="N81" s="113">
        <f t="shared" si="15"/>
        <v>0</v>
      </c>
      <c r="P81" s="112">
        <f t="shared" si="11"/>
        <v>0</v>
      </c>
      <c r="Q81" s="112">
        <f t="shared" si="12"/>
        <v>0</v>
      </c>
      <c r="R81" s="112">
        <f t="shared" si="13"/>
        <v>0</v>
      </c>
      <c r="S81" s="112">
        <f t="shared" si="14"/>
        <v>0</v>
      </c>
      <c r="T81" s="4"/>
    </row>
    <row r="82" spans="2:23" x14ac:dyDescent="0.25">
      <c r="B82" s="92" t="s">
        <v>223</v>
      </c>
      <c r="C82" s="238"/>
      <c r="D82" s="239"/>
      <c r="E82" s="80"/>
      <c r="F82" s="180"/>
      <c r="G82" s="180"/>
      <c r="H82" s="180"/>
      <c r="I82" s="216"/>
      <c r="J82" s="46" t="s">
        <v>85</v>
      </c>
      <c r="K82" s="4"/>
      <c r="L82" s="96"/>
      <c r="M82" s="4"/>
      <c r="N82" s="113">
        <f t="shared" si="15"/>
        <v>0</v>
      </c>
      <c r="P82" s="112">
        <f t="shared" si="11"/>
        <v>0</v>
      </c>
      <c r="Q82" s="112">
        <f t="shared" si="12"/>
        <v>0</v>
      </c>
      <c r="R82" s="112">
        <f t="shared" si="13"/>
        <v>0</v>
      </c>
      <c r="S82" s="112">
        <f t="shared" si="14"/>
        <v>0</v>
      </c>
      <c r="T82" s="4"/>
    </row>
    <row r="83" spans="2:23" x14ac:dyDescent="0.25">
      <c r="B83" s="92" t="s">
        <v>224</v>
      </c>
      <c r="C83" s="238"/>
      <c r="D83" s="239"/>
      <c r="E83" s="80"/>
      <c r="F83" s="180"/>
      <c r="G83" s="180"/>
      <c r="H83" s="180"/>
      <c r="I83" s="216"/>
      <c r="J83" s="46" t="s">
        <v>85</v>
      </c>
      <c r="K83" s="4"/>
      <c r="L83" s="96"/>
      <c r="M83" s="4"/>
      <c r="N83" s="113">
        <f t="shared" si="15"/>
        <v>0</v>
      </c>
      <c r="P83" s="112">
        <f t="shared" si="11"/>
        <v>0</v>
      </c>
      <c r="Q83" s="112">
        <f t="shared" si="12"/>
        <v>0</v>
      </c>
      <c r="R83" s="112">
        <f t="shared" si="13"/>
        <v>0</v>
      </c>
      <c r="S83" s="112">
        <f t="shared" si="14"/>
        <v>0</v>
      </c>
      <c r="T83" s="4"/>
    </row>
    <row r="84" spans="2:23" ht="75" customHeight="1" x14ac:dyDescent="0.25">
      <c r="B84" s="301" t="s">
        <v>138</v>
      </c>
      <c r="C84" s="236"/>
      <c r="D84" s="236"/>
      <c r="E84" s="236"/>
      <c r="F84" s="236"/>
      <c r="G84" s="236"/>
      <c r="H84" s="236"/>
      <c r="I84" s="236"/>
      <c r="J84" s="237"/>
      <c r="K84" s="4"/>
      <c r="L84" s="96"/>
      <c r="M84" s="4"/>
      <c r="N84" s="4"/>
      <c r="O84" s="4"/>
      <c r="P84" s="4"/>
      <c r="Q84" s="4"/>
      <c r="R84" s="4"/>
      <c r="S84" s="4"/>
      <c r="T84" s="4"/>
    </row>
    <row r="85" spans="2:23" ht="6.75" customHeight="1" x14ac:dyDescent="0.25">
      <c r="B85" s="264"/>
      <c r="C85" s="265"/>
      <c r="D85" s="265"/>
      <c r="E85" s="265"/>
      <c r="F85" s="266"/>
      <c r="G85" s="266"/>
      <c r="H85" s="266"/>
      <c r="I85" s="266"/>
      <c r="J85" s="267"/>
      <c r="K85" s="4"/>
      <c r="L85" s="96"/>
      <c r="M85" s="4"/>
      <c r="N85" s="4"/>
      <c r="O85" s="9"/>
    </row>
    <row r="86" spans="2:23" ht="18" customHeight="1" x14ac:dyDescent="0.25">
      <c r="B86" s="251" t="s">
        <v>35</v>
      </c>
      <c r="C86" s="252"/>
      <c r="D86" s="252"/>
      <c r="E86" s="252"/>
      <c r="F86" s="253"/>
      <c r="G86" s="253"/>
      <c r="H86" s="54" t="s">
        <v>15</v>
      </c>
      <c r="I86" s="27"/>
      <c r="J86" s="28"/>
      <c r="K86" s="7"/>
      <c r="L86" s="97"/>
      <c r="M86" s="7"/>
      <c r="N86" s="7"/>
      <c r="O86" s="7"/>
      <c r="P86" s="8"/>
      <c r="Q86" s="8"/>
      <c r="R86" s="8"/>
      <c r="S86" s="8"/>
      <c r="T86" s="8"/>
      <c r="U86" s="8"/>
      <c r="V86" s="8"/>
      <c r="W86" s="8"/>
    </row>
    <row r="87" spans="2:23" ht="14.45" customHeight="1" x14ac:dyDescent="0.3">
      <c r="B87" s="85" t="s">
        <v>80</v>
      </c>
      <c r="C87" s="86"/>
      <c r="D87" s="190">
        <f ca="1">IF(L87&lt;2,1,2)</f>
        <v>2</v>
      </c>
      <c r="E87" s="65" t="str">
        <f ca="1">IF(D87=1,"There are either still empty mandatory fields or at least one validation warning in the form","All required fields are successfully validated")</f>
        <v>All required fields are successfully validated</v>
      </c>
      <c r="F87" s="88"/>
      <c r="G87" s="88"/>
      <c r="H87" s="88"/>
      <c r="I87" s="88"/>
      <c r="J87" s="89"/>
      <c r="K87" s="14"/>
      <c r="L87" s="98">
        <f ca="1">MIN(L9:L84)</f>
        <v>2</v>
      </c>
      <c r="M87" s="14"/>
      <c r="N87" s="90"/>
      <c r="O87" s="90"/>
      <c r="P87" s="4"/>
      <c r="Q87" s="4"/>
      <c r="R87" s="4"/>
      <c r="S87" s="4"/>
      <c r="T87" s="4"/>
      <c r="U87" s="4"/>
      <c r="V87" s="4"/>
      <c r="W87" s="4"/>
    </row>
    <row r="88" spans="2:23" x14ac:dyDescent="0.25">
      <c r="B88" s="81" t="s">
        <v>167</v>
      </c>
      <c r="C88" s="82"/>
      <c r="D88" s="82"/>
      <c r="E88" s="82"/>
      <c r="F88" s="240" t="s">
        <v>133</v>
      </c>
      <c r="G88" s="241"/>
      <c r="H88" s="66" t="s">
        <v>36</v>
      </c>
      <c r="I88" s="66"/>
      <c r="J88" s="67"/>
      <c r="K88" s="68"/>
      <c r="L88" s="68"/>
      <c r="M88" s="68"/>
      <c r="N88" s="4"/>
      <c r="O88" s="4"/>
    </row>
    <row r="89" spans="2:23" x14ac:dyDescent="0.25">
      <c r="B89" s="83" t="s">
        <v>37</v>
      </c>
      <c r="C89" s="84"/>
      <c r="D89" s="84"/>
      <c r="E89" s="84"/>
      <c r="F89" s="242" t="s">
        <v>134</v>
      </c>
      <c r="G89" s="243"/>
      <c r="H89" s="69" t="s">
        <v>38</v>
      </c>
      <c r="I89" s="69"/>
      <c r="J89" s="70"/>
      <c r="K89" s="68"/>
      <c r="L89" s="68"/>
      <c r="M89" s="68"/>
      <c r="N89" s="4"/>
      <c r="O89" s="4"/>
    </row>
    <row r="90" spans="2:23" ht="28.9" customHeight="1" x14ac:dyDescent="0.25">
      <c r="B90" s="249" t="s">
        <v>81</v>
      </c>
      <c r="C90" s="250"/>
      <c r="D90" s="250"/>
      <c r="E90" s="250"/>
      <c r="F90" s="244" t="s">
        <v>2</v>
      </c>
      <c r="G90" s="245"/>
      <c r="H90" s="178" t="s">
        <v>139</v>
      </c>
      <c r="I90" s="71"/>
      <c r="J90" s="70"/>
      <c r="K90" s="68"/>
      <c r="L90" s="68"/>
      <c r="M90" s="68"/>
      <c r="N90" s="4"/>
      <c r="O90" s="4"/>
    </row>
    <row r="91" spans="2:23" ht="28.9" customHeight="1" thickBot="1" x14ac:dyDescent="0.3">
      <c r="B91" s="72" t="s">
        <v>39</v>
      </c>
      <c r="C91" s="73"/>
      <c r="D91" s="73"/>
      <c r="E91" s="74"/>
      <c r="F91" s="246" t="s">
        <v>173</v>
      </c>
      <c r="G91" s="247"/>
      <c r="H91" s="247"/>
      <c r="I91" s="247"/>
      <c r="J91" s="248"/>
      <c r="K91" s="68"/>
      <c r="L91" s="68"/>
      <c r="M91" s="68"/>
      <c r="N91" s="4"/>
      <c r="O91" s="4"/>
    </row>
    <row r="92" spans="2:23" ht="14.25" customHeight="1" thickBot="1" x14ac:dyDescent="0.3">
      <c r="B92" s="75"/>
      <c r="C92" s="75"/>
      <c r="D92" s="75"/>
      <c r="E92" s="75"/>
      <c r="F92" s="75"/>
      <c r="G92" s="75"/>
      <c r="H92" s="75"/>
      <c r="I92" s="75"/>
      <c r="J92" s="75"/>
      <c r="K92" s="68"/>
      <c r="L92" s="68"/>
      <c r="M92" s="68"/>
      <c r="N92" s="4"/>
      <c r="O92" s="4"/>
    </row>
    <row r="93" spans="2:23" ht="18.75" x14ac:dyDescent="0.3">
      <c r="B93" s="122" t="s">
        <v>98</v>
      </c>
      <c r="C93" s="123"/>
      <c r="D93" s="123"/>
      <c r="E93" s="123"/>
      <c r="F93" s="124" t="s">
        <v>14</v>
      </c>
      <c r="G93" s="125" t="s">
        <v>99</v>
      </c>
      <c r="H93" s="125"/>
      <c r="I93" s="125"/>
      <c r="J93" s="126"/>
      <c r="K93" s="68"/>
      <c r="L93" s="68"/>
      <c r="M93" s="68"/>
      <c r="N93" s="4"/>
      <c r="O93" s="4"/>
    </row>
    <row r="94" spans="2:23" ht="18" x14ac:dyDescent="0.25">
      <c r="B94" s="229" t="s">
        <v>241</v>
      </c>
      <c r="C94" s="156"/>
      <c r="D94" s="156"/>
      <c r="E94" s="160">
        <f>SUM(S29:S34)</f>
        <v>130.9</v>
      </c>
      <c r="F94" s="231" t="s">
        <v>244</v>
      </c>
      <c r="G94" s="157" t="s">
        <v>129</v>
      </c>
      <c r="H94" s="158"/>
      <c r="I94" s="158"/>
      <c r="J94" s="159"/>
      <c r="K94" s="68"/>
      <c r="L94" s="68"/>
      <c r="M94" s="68"/>
      <c r="N94" s="4"/>
      <c r="O94" s="4"/>
    </row>
    <row r="95" spans="2:23" ht="18" x14ac:dyDescent="0.25">
      <c r="B95" s="230" t="s">
        <v>242</v>
      </c>
      <c r="C95" s="166"/>
      <c r="D95" s="166"/>
      <c r="E95" s="212">
        <f>SUM(S49:S54)</f>
        <v>2014.5729999999999</v>
      </c>
      <c r="F95" s="232" t="s">
        <v>244</v>
      </c>
      <c r="G95" s="213" t="s">
        <v>130</v>
      </c>
      <c r="H95" s="170"/>
      <c r="I95" s="170"/>
      <c r="J95" s="171"/>
      <c r="K95" s="4"/>
      <c r="L95" s="4"/>
      <c r="M95" s="4"/>
      <c r="N95" s="4"/>
      <c r="O95" s="4"/>
    </row>
    <row r="96" spans="2:23" ht="18" x14ac:dyDescent="0.25">
      <c r="B96" s="205" t="s">
        <v>252</v>
      </c>
      <c r="C96" s="206"/>
      <c r="D96" s="206"/>
      <c r="E96" s="207">
        <f>E94+E95</f>
        <v>2145.473</v>
      </c>
      <c r="F96" s="206" t="s">
        <v>245</v>
      </c>
      <c r="G96" s="208" t="s">
        <v>128</v>
      </c>
      <c r="H96" s="209"/>
      <c r="I96" s="209"/>
      <c r="J96" s="210"/>
      <c r="K96" s="68"/>
      <c r="L96" s="68"/>
      <c r="M96" s="68"/>
      <c r="N96" s="4"/>
      <c r="O96" s="4"/>
    </row>
    <row r="97" spans="2:15" ht="18" x14ac:dyDescent="0.25">
      <c r="B97" s="155" t="s">
        <v>126</v>
      </c>
      <c r="C97" s="166"/>
      <c r="D97" s="166"/>
      <c r="E97" s="214">
        <f>IFERROR(E99/E98*E96,"")</f>
        <v>2145.473</v>
      </c>
      <c r="F97" s="231" t="s">
        <v>244</v>
      </c>
      <c r="G97" s="211" t="s">
        <v>190</v>
      </c>
      <c r="H97" s="170"/>
      <c r="I97" s="170"/>
      <c r="J97" s="171"/>
      <c r="K97" s="4"/>
      <c r="L97" s="4"/>
      <c r="M97" s="4"/>
      <c r="N97" s="4"/>
      <c r="O97" s="4"/>
    </row>
    <row r="98" spans="2:15" x14ac:dyDescent="0.25">
      <c r="B98" s="161" t="s">
        <v>97</v>
      </c>
      <c r="C98" s="162"/>
      <c r="D98" s="162"/>
      <c r="E98" s="177">
        <f>IF(E11&lt;&gt;Z9,SUMPRODUCT($F$59:$F$83,$G$59:$G$83)/1000000,SUMPRODUCT($F$59:$F$83,$G$59:$G$83)*E13/1000000)</f>
        <v>315.79029000000003</v>
      </c>
      <c r="F98" s="162" t="s">
        <v>100</v>
      </c>
      <c r="G98" s="163" t="s">
        <v>131</v>
      </c>
      <c r="H98" s="164"/>
      <c r="I98" s="164"/>
      <c r="J98" s="165"/>
      <c r="K98" s="4"/>
      <c r="L98" s="4"/>
      <c r="M98" s="4"/>
      <c r="N98" s="4"/>
      <c r="O98" s="4"/>
    </row>
    <row r="99" spans="2:15" x14ac:dyDescent="0.25">
      <c r="B99" s="155" t="s">
        <v>126</v>
      </c>
      <c r="C99" s="166"/>
      <c r="D99" s="166"/>
      <c r="E99" s="167">
        <f>IF(E11&lt;&gt;Z9,SUMPRODUCT($F$59:$F$83,$H$59:$H$83)/1000000,SUMPRODUCT($F$59:$F$83,$H$59:$H$83)*E13/1000000)</f>
        <v>315.79029000000003</v>
      </c>
      <c r="F99" s="168" t="s">
        <v>100</v>
      </c>
      <c r="G99" s="169" t="s">
        <v>132</v>
      </c>
      <c r="H99" s="170"/>
      <c r="I99" s="170"/>
      <c r="J99" s="171"/>
      <c r="K99" s="4"/>
      <c r="L99" s="4"/>
      <c r="M99" s="4"/>
      <c r="N99" s="4"/>
      <c r="O99" s="4"/>
    </row>
    <row r="100" spans="2:15" ht="18.75" thickBot="1" x14ac:dyDescent="0.4">
      <c r="B100" s="172" t="s">
        <v>243</v>
      </c>
      <c r="C100" s="173"/>
      <c r="D100" s="173"/>
      <c r="E100" s="174">
        <f>IFERROR(E96/E98,"")</f>
        <v>6.7939802708943322</v>
      </c>
      <c r="F100" s="173" t="s">
        <v>246</v>
      </c>
      <c r="G100" s="233" t="s">
        <v>247</v>
      </c>
      <c r="H100" s="175"/>
      <c r="I100" s="175"/>
      <c r="J100" s="176"/>
      <c r="K100" s="4"/>
      <c r="L100" s="4"/>
      <c r="M100" s="4"/>
      <c r="N100" s="4"/>
      <c r="O100" s="4"/>
    </row>
    <row r="101" spans="2:15" ht="14.25" customHeight="1" collapsed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</row>
    <row r="102" spans="2:15" ht="14.25" hidden="1" customHeight="1" outlineLevel="1" x14ac:dyDescent="0.25">
      <c r="B102" s="6"/>
      <c r="C102" s="6"/>
      <c r="D102" s="154" t="s">
        <v>127</v>
      </c>
      <c r="E102" s="6"/>
      <c r="F102" s="6"/>
      <c r="G102" s="6"/>
      <c r="H102" s="6"/>
      <c r="I102" s="6"/>
      <c r="J102" s="6"/>
      <c r="K102" s="4"/>
      <c r="L102" s="4"/>
      <c r="M102" s="4"/>
      <c r="N102" s="4"/>
      <c r="O102" s="4"/>
    </row>
    <row r="103" spans="2:15" ht="14.25" hidden="1" customHeight="1" outlineLevel="1" x14ac:dyDescent="0.25">
      <c r="B103" s="6"/>
      <c r="C103" s="6"/>
      <c r="D103" s="219"/>
      <c r="E103" s="127" t="s">
        <v>119</v>
      </c>
      <c r="F103" s="127" t="s">
        <v>120</v>
      </c>
      <c r="G103" s="127" t="s">
        <v>121</v>
      </c>
      <c r="H103" s="220" t="s">
        <v>226</v>
      </c>
      <c r="I103" s="220" t="s">
        <v>227</v>
      </c>
      <c r="J103" s="152" t="s">
        <v>124</v>
      </c>
      <c r="K103" s="4"/>
      <c r="L103" s="4"/>
      <c r="M103" s="4"/>
      <c r="N103" s="4"/>
      <c r="O103" s="4"/>
    </row>
    <row r="104" spans="2:15" ht="14.25" hidden="1" customHeight="1" outlineLevel="1" x14ac:dyDescent="0.25">
      <c r="B104" s="6"/>
      <c r="C104" s="6"/>
      <c r="D104" s="234" t="s">
        <v>122</v>
      </c>
      <c r="E104" s="128" t="s">
        <v>105</v>
      </c>
      <c r="F104" s="129" t="s">
        <v>228</v>
      </c>
      <c r="G104" s="221"/>
      <c r="H104" s="139">
        <v>3.84</v>
      </c>
      <c r="I104" s="139">
        <v>3.16</v>
      </c>
      <c r="J104" s="6" t="s">
        <v>254</v>
      </c>
      <c r="K104" s="4"/>
      <c r="L104" s="4"/>
      <c r="M104" s="4"/>
      <c r="N104" s="4"/>
      <c r="O104" s="4"/>
    </row>
    <row r="105" spans="2:15" ht="14.25" hidden="1" customHeight="1" outlineLevel="1" x14ac:dyDescent="0.25">
      <c r="B105" s="6"/>
      <c r="C105" s="6"/>
      <c r="D105" s="234"/>
      <c r="E105" s="130" t="s">
        <v>229</v>
      </c>
      <c r="F105" s="131" t="s">
        <v>230</v>
      </c>
      <c r="G105" s="222"/>
      <c r="H105" s="140">
        <v>3.84</v>
      </c>
      <c r="I105" s="140">
        <v>3.16</v>
      </c>
      <c r="J105" s="6" t="s">
        <v>231</v>
      </c>
      <c r="K105" s="4"/>
      <c r="L105" s="4"/>
      <c r="M105" s="4"/>
      <c r="N105" s="4"/>
      <c r="O105" s="4"/>
    </row>
    <row r="106" spans="2:15" ht="14.25" hidden="1" customHeight="1" outlineLevel="1" x14ac:dyDescent="0.25">
      <c r="B106" s="6"/>
      <c r="C106" s="6"/>
      <c r="D106" s="234"/>
      <c r="E106" s="128" t="s">
        <v>103</v>
      </c>
      <c r="F106" s="129" t="s">
        <v>104</v>
      </c>
      <c r="G106" s="221"/>
      <c r="H106" s="139">
        <v>4.0599999999999996</v>
      </c>
      <c r="I106" s="139">
        <v>3.21</v>
      </c>
      <c r="J106" s="151" t="s">
        <v>204</v>
      </c>
      <c r="K106" s="4"/>
      <c r="L106" s="4"/>
      <c r="M106" s="4"/>
      <c r="N106" s="4"/>
      <c r="O106" s="4"/>
    </row>
    <row r="107" spans="2:15" ht="14.25" hidden="1" customHeight="1" outlineLevel="1" x14ac:dyDescent="0.25">
      <c r="B107" s="6"/>
      <c r="C107" s="6"/>
      <c r="D107" s="234"/>
      <c r="E107" s="147" t="s">
        <v>101</v>
      </c>
      <c r="F107" s="222" t="s">
        <v>102</v>
      </c>
      <c r="G107" s="222"/>
      <c r="H107" s="140">
        <v>4.01</v>
      </c>
      <c r="I107" s="140">
        <v>3.26</v>
      </c>
      <c r="J107" s="151" t="s">
        <v>60</v>
      </c>
      <c r="K107" s="4"/>
      <c r="L107" s="4"/>
      <c r="M107" s="4"/>
      <c r="N107" s="4"/>
      <c r="O107" s="4"/>
    </row>
    <row r="108" spans="2:15" ht="14.25" hidden="1" customHeight="1" outlineLevel="1" x14ac:dyDescent="0.25">
      <c r="B108" s="6"/>
      <c r="C108" s="6"/>
      <c r="D108" s="234"/>
      <c r="E108" s="144" t="s">
        <v>109</v>
      </c>
      <c r="F108" s="145" t="s">
        <v>232</v>
      </c>
      <c r="G108" s="223"/>
      <c r="H108" s="146">
        <v>4.53</v>
      </c>
      <c r="I108" s="146">
        <v>3.62</v>
      </c>
      <c r="J108" s="6" t="s">
        <v>66</v>
      </c>
      <c r="K108" s="4"/>
      <c r="L108" s="4"/>
      <c r="M108" s="4"/>
      <c r="N108" s="4"/>
      <c r="O108" s="4"/>
    </row>
    <row r="109" spans="2:15" ht="14.25" hidden="1" customHeight="1" outlineLevel="1" x14ac:dyDescent="0.25">
      <c r="B109" s="6"/>
      <c r="C109" s="6"/>
      <c r="D109" s="234"/>
      <c r="E109" s="148" t="s">
        <v>106</v>
      </c>
      <c r="F109" s="149" t="s">
        <v>107</v>
      </c>
      <c r="G109" s="224"/>
      <c r="H109" s="150">
        <v>4.0199999999999996</v>
      </c>
      <c r="I109" s="150">
        <v>2.97</v>
      </c>
      <c r="J109" s="6" t="s">
        <v>6</v>
      </c>
      <c r="K109" s="4"/>
      <c r="L109" s="4"/>
      <c r="M109" s="4"/>
      <c r="N109" s="4"/>
      <c r="O109" s="4"/>
    </row>
    <row r="110" spans="2:15" ht="14.25" hidden="1" customHeight="1" outlineLevel="1" x14ac:dyDescent="0.25">
      <c r="B110" s="6"/>
      <c r="C110" s="6"/>
      <c r="D110" s="234"/>
      <c r="E110" s="128" t="s">
        <v>106</v>
      </c>
      <c r="F110" s="221" t="s">
        <v>108</v>
      </c>
      <c r="G110" s="221"/>
      <c r="H110" s="139">
        <v>4.05</v>
      </c>
      <c r="I110" s="139">
        <v>3</v>
      </c>
      <c r="J110" s="6" t="s">
        <v>8</v>
      </c>
      <c r="K110" s="4"/>
      <c r="L110" s="4"/>
      <c r="M110" s="4"/>
      <c r="N110" s="4"/>
      <c r="O110" s="4"/>
    </row>
    <row r="111" spans="2:15" ht="14.25" hidden="1" customHeight="1" outlineLevel="1" x14ac:dyDescent="0.25">
      <c r="B111" s="6"/>
      <c r="C111" s="6"/>
      <c r="D111" s="234"/>
      <c r="E111" s="130" t="s">
        <v>4</v>
      </c>
      <c r="F111" s="222"/>
      <c r="G111" s="222"/>
      <c r="H111" s="140">
        <v>1.5</v>
      </c>
      <c r="I111" s="140">
        <v>1.1100000000000001</v>
      </c>
      <c r="J111" s="6" t="s">
        <v>4</v>
      </c>
      <c r="K111" s="4"/>
      <c r="L111" s="4"/>
      <c r="M111" s="4"/>
      <c r="N111" s="4"/>
      <c r="O111" s="4"/>
    </row>
    <row r="112" spans="2:15" ht="14.25" hidden="1" customHeight="1" outlineLevel="1" x14ac:dyDescent="0.25">
      <c r="B112" s="6"/>
      <c r="C112" s="6"/>
      <c r="D112" s="234"/>
      <c r="E112" s="128" t="s">
        <v>12</v>
      </c>
      <c r="F112" s="221"/>
      <c r="G112" s="129"/>
      <c r="H112" s="139">
        <v>1.29</v>
      </c>
      <c r="I112" s="139">
        <v>0.02</v>
      </c>
      <c r="J112" s="12" t="s">
        <v>12</v>
      </c>
      <c r="K112" s="4"/>
      <c r="L112" s="4"/>
      <c r="M112" s="4"/>
      <c r="N112" s="4"/>
      <c r="O112" s="4"/>
    </row>
    <row r="113" spans="2:15" ht="14.25" hidden="1" customHeight="1" outlineLevel="1" x14ac:dyDescent="0.25">
      <c r="B113" s="6"/>
      <c r="C113" s="6"/>
      <c r="D113" s="235" t="s">
        <v>123</v>
      </c>
      <c r="E113" s="132" t="s">
        <v>110</v>
      </c>
      <c r="F113" s="225" t="s">
        <v>233</v>
      </c>
      <c r="G113" s="133" t="s">
        <v>101</v>
      </c>
      <c r="H113" s="141">
        <v>0.62</v>
      </c>
      <c r="I113" s="141">
        <v>0</v>
      </c>
      <c r="J113" s="12" t="s">
        <v>234</v>
      </c>
      <c r="K113" s="4"/>
      <c r="L113" s="4"/>
      <c r="M113" s="4"/>
      <c r="N113" s="4"/>
      <c r="O113" s="4"/>
    </row>
    <row r="114" spans="2:15" ht="14.25" hidden="1" customHeight="1" outlineLevel="1" x14ac:dyDescent="0.25">
      <c r="B114" s="6"/>
      <c r="C114" s="6"/>
      <c r="D114" s="235"/>
      <c r="E114" s="128" t="s">
        <v>111</v>
      </c>
      <c r="F114" s="221" t="s">
        <v>235</v>
      </c>
      <c r="G114" s="129" t="s">
        <v>101</v>
      </c>
      <c r="H114" s="139">
        <v>0.06</v>
      </c>
      <c r="I114" s="139">
        <v>0</v>
      </c>
      <c r="J114" s="6"/>
      <c r="K114" s="4"/>
      <c r="L114" s="4"/>
      <c r="M114" s="4"/>
      <c r="N114" s="4"/>
      <c r="O114" s="4"/>
    </row>
    <row r="115" spans="2:15" ht="14.25" hidden="1" customHeight="1" outlineLevel="1" x14ac:dyDescent="0.25">
      <c r="B115" s="6"/>
      <c r="C115" s="6"/>
      <c r="D115" s="235"/>
      <c r="E115" s="134" t="s">
        <v>236</v>
      </c>
      <c r="F115" s="226" t="s">
        <v>237</v>
      </c>
      <c r="G115" s="135" t="s">
        <v>101</v>
      </c>
      <c r="H115" s="142">
        <v>1.26</v>
      </c>
      <c r="I115" s="142">
        <v>0</v>
      </c>
      <c r="J115" t="s">
        <v>16</v>
      </c>
      <c r="K115" s="4"/>
      <c r="L115" s="4"/>
      <c r="M115" s="4"/>
      <c r="N115" s="4"/>
      <c r="O115" s="4"/>
    </row>
    <row r="116" spans="2:15" ht="14.25" hidden="1" customHeight="1" outlineLevel="1" x14ac:dyDescent="0.25">
      <c r="B116" s="6"/>
      <c r="C116" s="6"/>
      <c r="D116" s="235"/>
      <c r="E116" s="128" t="s">
        <v>112</v>
      </c>
      <c r="F116" s="221"/>
      <c r="G116" s="129" t="s">
        <v>114</v>
      </c>
      <c r="H116" s="143" t="s">
        <v>114</v>
      </c>
      <c r="I116" s="143" t="s">
        <v>114</v>
      </c>
      <c r="J116" s="12"/>
      <c r="K116" s="4"/>
      <c r="L116" s="4"/>
      <c r="M116" s="4"/>
      <c r="N116" s="4"/>
      <c r="O116" s="4"/>
    </row>
    <row r="117" spans="2:15" ht="14.25" hidden="1" customHeight="1" outlineLevel="1" x14ac:dyDescent="0.25">
      <c r="B117" s="6"/>
      <c r="C117" s="6"/>
      <c r="D117" s="235"/>
      <c r="E117" s="136" t="s">
        <v>238</v>
      </c>
      <c r="F117" s="227" t="s">
        <v>232</v>
      </c>
      <c r="G117" s="137" t="s">
        <v>66</v>
      </c>
      <c r="H117" s="138">
        <v>2.16</v>
      </c>
      <c r="I117" s="138">
        <v>0.8</v>
      </c>
      <c r="J117" s="12" t="s">
        <v>238</v>
      </c>
      <c r="K117" s="4"/>
      <c r="L117" s="4"/>
      <c r="M117" s="4"/>
      <c r="N117" s="4"/>
      <c r="O117" s="4"/>
    </row>
    <row r="118" spans="2:15" ht="14.25" hidden="1" customHeight="1" outlineLevel="1" x14ac:dyDescent="0.25">
      <c r="B118" s="6"/>
      <c r="C118" s="6"/>
      <c r="D118" s="235"/>
      <c r="E118" s="128" t="s">
        <v>113</v>
      </c>
      <c r="F118" s="221"/>
      <c r="G118" s="129" t="s">
        <v>114</v>
      </c>
      <c r="H118" s="129" t="s">
        <v>114</v>
      </c>
      <c r="I118" s="129" t="s">
        <v>114</v>
      </c>
      <c r="K118" s="4"/>
      <c r="L118" s="4"/>
      <c r="M118" s="4"/>
      <c r="N118" s="4"/>
      <c r="O118" s="4"/>
    </row>
    <row r="119" spans="2:15" ht="14.25" hidden="1" customHeight="1" outlineLevel="1" x14ac:dyDescent="0.25">
      <c r="B119" s="6"/>
      <c r="C119" s="6"/>
      <c r="D119" s="235"/>
      <c r="E119" s="136" t="s">
        <v>115</v>
      </c>
      <c r="F119" s="227"/>
      <c r="G119" s="137" t="s">
        <v>114</v>
      </c>
      <c r="H119" s="138" t="s">
        <v>114</v>
      </c>
      <c r="I119" s="138" t="s">
        <v>114</v>
      </c>
      <c r="J119" s="6"/>
      <c r="K119" s="4"/>
      <c r="L119" s="4"/>
      <c r="M119" s="4"/>
      <c r="N119" s="4"/>
      <c r="O119" s="4"/>
    </row>
    <row r="120" spans="2:15" ht="14.25" hidden="1" customHeight="1" outlineLevel="1" x14ac:dyDescent="0.25">
      <c r="B120" s="6"/>
      <c r="C120" s="6"/>
      <c r="D120" s="235"/>
      <c r="E120" s="128" t="s">
        <v>116</v>
      </c>
      <c r="F120" s="221"/>
      <c r="G120" s="129" t="s">
        <v>114</v>
      </c>
      <c r="H120" s="129" t="s">
        <v>114</v>
      </c>
      <c r="I120" s="129" t="s">
        <v>114</v>
      </c>
      <c r="J120" s="6"/>
      <c r="K120" s="4"/>
      <c r="L120" s="4"/>
      <c r="M120" s="4"/>
      <c r="N120" s="4"/>
      <c r="O120" s="4"/>
    </row>
    <row r="121" spans="2:15" ht="14.25" hidden="1" customHeight="1" outlineLevel="1" x14ac:dyDescent="0.25">
      <c r="B121" s="6"/>
      <c r="C121" s="6"/>
      <c r="D121" s="235"/>
      <c r="E121" s="136" t="s">
        <v>117</v>
      </c>
      <c r="F121" s="227"/>
      <c r="G121" s="137" t="s">
        <v>114</v>
      </c>
      <c r="H121" s="138" t="s">
        <v>114</v>
      </c>
      <c r="I121" s="138" t="s">
        <v>114</v>
      </c>
      <c r="J121" s="6"/>
      <c r="K121" s="4"/>
      <c r="L121" s="4"/>
      <c r="M121" s="4"/>
      <c r="N121" s="4"/>
      <c r="O121" s="4"/>
    </row>
    <row r="122" spans="2:15" ht="14.25" hidden="1" customHeight="1" outlineLevel="1" x14ac:dyDescent="0.25">
      <c r="B122" s="6"/>
      <c r="C122" s="6"/>
      <c r="D122" s="235"/>
      <c r="E122" s="128" t="s">
        <v>118</v>
      </c>
      <c r="F122" s="221"/>
      <c r="G122" s="129" t="s">
        <v>114</v>
      </c>
      <c r="H122" s="129" t="s">
        <v>114</v>
      </c>
      <c r="I122" s="129" t="s">
        <v>114</v>
      </c>
      <c r="J122" s="6"/>
      <c r="K122" s="4"/>
      <c r="L122" s="4"/>
      <c r="M122" s="4"/>
      <c r="N122" s="4"/>
      <c r="O122" s="4"/>
    </row>
    <row r="123" spans="2:15" ht="14.25" hidden="1" customHeight="1" outlineLevel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4"/>
      <c r="L123" s="4"/>
      <c r="M123" s="4"/>
      <c r="N123" s="4"/>
      <c r="O123" s="4"/>
    </row>
    <row r="124" spans="2:15" ht="14.25" hidden="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</row>
    <row r="125" spans="2:15" ht="14.25" hidden="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4"/>
      <c r="L125" s="4"/>
      <c r="M125" s="4"/>
      <c r="N125" s="4"/>
      <c r="O125" s="4"/>
    </row>
    <row r="126" spans="2:15" ht="14.25" hidden="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4"/>
      <c r="L126" s="4"/>
      <c r="M126" s="4"/>
      <c r="N126" s="4"/>
      <c r="O126" s="4"/>
    </row>
    <row r="127" spans="2:15" ht="14.25" hidden="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4"/>
      <c r="L127" s="4"/>
      <c r="M127" s="4"/>
      <c r="N127" s="4"/>
      <c r="O127" s="4"/>
    </row>
    <row r="128" spans="2:15" ht="14.25" hidden="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4"/>
      <c r="L128" s="4"/>
      <c r="M128" s="4"/>
      <c r="N128" s="4"/>
      <c r="O128" s="4"/>
    </row>
    <row r="129" spans="2:15" ht="14.25" hidden="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4"/>
      <c r="L129" s="4"/>
      <c r="M129" s="4"/>
      <c r="N129" s="4"/>
      <c r="O129" s="4"/>
    </row>
    <row r="130" spans="2:15" ht="14.25" hidden="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4"/>
      <c r="L130" s="4"/>
      <c r="M130" s="4"/>
      <c r="N130" s="4"/>
      <c r="O130" s="4"/>
    </row>
    <row r="131" spans="2:15" ht="14.25" hidden="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4"/>
      <c r="L131" s="4"/>
      <c r="M131" s="4"/>
      <c r="N131" s="4"/>
      <c r="O131" s="4"/>
    </row>
    <row r="132" spans="2:15" ht="14.25" hidden="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4"/>
      <c r="L132" s="4"/>
      <c r="M132" s="4"/>
      <c r="N132" s="4"/>
      <c r="O132" s="4"/>
    </row>
    <row r="133" spans="2:15" ht="14.25" hidden="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4"/>
      <c r="L133" s="4"/>
      <c r="M133" s="4"/>
      <c r="N133" s="4"/>
      <c r="O133" s="4"/>
    </row>
    <row r="134" spans="2:15" ht="14.25" hidden="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4"/>
      <c r="L134" s="4"/>
      <c r="M134" s="4"/>
      <c r="N134" s="4"/>
      <c r="O134" s="4"/>
    </row>
    <row r="135" spans="2:15" ht="14.25" hidden="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4"/>
      <c r="L135" s="4"/>
      <c r="M135" s="4"/>
      <c r="N135" s="4"/>
      <c r="O135" s="4"/>
    </row>
    <row r="136" spans="2:15" ht="14.25" hidden="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4"/>
      <c r="L136" s="4"/>
      <c r="M136" s="4"/>
      <c r="N136" s="4"/>
      <c r="O136" s="4"/>
    </row>
    <row r="137" spans="2:15" ht="14.25" hidden="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4"/>
      <c r="L137" s="4"/>
      <c r="M137" s="4"/>
      <c r="N137" s="4"/>
      <c r="O137" s="4"/>
    </row>
    <row r="138" spans="2:15" ht="14.25" hidden="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4"/>
      <c r="L138" s="4"/>
      <c r="M138" s="4"/>
      <c r="N138" s="4"/>
      <c r="O138" s="4"/>
    </row>
    <row r="139" spans="2:15" ht="14.25" hidden="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4"/>
      <c r="L139" s="4"/>
      <c r="M139" s="4"/>
      <c r="N139" s="4"/>
      <c r="O139" s="4"/>
    </row>
    <row r="140" spans="2:15" ht="14.25" hidden="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4"/>
      <c r="L140" s="4"/>
      <c r="M140" s="4"/>
      <c r="N140" s="4"/>
      <c r="O140" s="4"/>
    </row>
    <row r="141" spans="2:15" ht="14.25" hidden="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4"/>
      <c r="L141" s="4"/>
      <c r="M141" s="4"/>
      <c r="N141" s="4"/>
      <c r="O141" s="4"/>
    </row>
    <row r="142" spans="2:15" ht="14.25" hidden="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4"/>
      <c r="L142" s="4"/>
      <c r="M142" s="4"/>
      <c r="N142" s="4"/>
      <c r="O142" s="4"/>
    </row>
    <row r="143" spans="2:15" ht="14.25" hidden="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4"/>
      <c r="L143" s="4"/>
      <c r="M143" s="4"/>
      <c r="N143" s="4"/>
      <c r="O143" s="4"/>
    </row>
    <row r="144" spans="2:15" ht="14.25" hidden="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4"/>
      <c r="L144" s="4"/>
      <c r="M144" s="4"/>
      <c r="N144" s="4"/>
      <c r="O144" s="4"/>
    </row>
    <row r="145" spans="2:15" ht="14.25" hidden="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4"/>
      <c r="L145" s="4"/>
      <c r="M145" s="4"/>
      <c r="N145" s="4"/>
      <c r="O145" s="4"/>
    </row>
    <row r="146" spans="2:15" ht="14.25" hidden="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4"/>
      <c r="L146" s="4"/>
      <c r="M146" s="4"/>
      <c r="N146" s="4"/>
      <c r="O146" s="4"/>
    </row>
    <row r="147" spans="2:15" ht="14.25" hidden="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4"/>
      <c r="L147" s="4"/>
      <c r="M147" s="4"/>
      <c r="N147" s="4"/>
      <c r="O147" s="4"/>
    </row>
    <row r="148" spans="2:15" ht="14.25" hidden="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4"/>
      <c r="L148" s="4"/>
      <c r="M148" s="4"/>
      <c r="N148" s="4"/>
      <c r="O148" s="4"/>
    </row>
    <row r="149" spans="2:15" ht="14.25" hidden="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4"/>
      <c r="L149" s="4"/>
      <c r="M149" s="4"/>
      <c r="N149" s="4"/>
      <c r="O149" s="4"/>
    </row>
    <row r="150" spans="2:15" ht="14.25" hidden="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4"/>
      <c r="L150" s="4"/>
      <c r="M150" s="4"/>
      <c r="N150" s="4"/>
      <c r="O150" s="4"/>
    </row>
    <row r="151" spans="2:15" ht="14.25" hidden="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4"/>
      <c r="L151" s="4"/>
      <c r="M151" s="4"/>
      <c r="N151" s="4"/>
      <c r="O151" s="4"/>
    </row>
    <row r="152" spans="2:15" ht="14.25" hidden="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4"/>
      <c r="L152" s="4"/>
      <c r="M152" s="4"/>
      <c r="N152" s="4"/>
      <c r="O152" s="4"/>
    </row>
    <row r="153" spans="2:15" ht="14.25" hidden="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4"/>
      <c r="L153" s="4"/>
      <c r="M153" s="4"/>
      <c r="N153" s="4"/>
      <c r="O153" s="4"/>
    </row>
    <row r="154" spans="2:15" ht="14.25" hidden="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4"/>
      <c r="L154" s="4"/>
      <c r="M154" s="4"/>
      <c r="N154" s="4"/>
      <c r="O154" s="4"/>
    </row>
    <row r="155" spans="2:15" ht="14.25" hidden="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4"/>
      <c r="L155" s="4"/>
      <c r="M155" s="4"/>
      <c r="N155" s="4"/>
      <c r="O155" s="4"/>
    </row>
    <row r="156" spans="2:15" ht="14.25" hidden="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4"/>
      <c r="L156" s="4"/>
      <c r="M156" s="4"/>
      <c r="N156" s="4"/>
      <c r="O156" s="4"/>
    </row>
    <row r="157" spans="2:15" ht="14.25" hidden="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4"/>
      <c r="L157" s="4"/>
      <c r="M157" s="4"/>
      <c r="N157" s="4"/>
      <c r="O157" s="4"/>
    </row>
    <row r="158" spans="2:15" ht="14.25" hidden="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4"/>
      <c r="L158" s="4"/>
      <c r="M158" s="4"/>
      <c r="N158" s="4"/>
      <c r="O158" s="4"/>
    </row>
    <row r="159" spans="2:15" ht="14.25" hidden="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4"/>
      <c r="L159" s="4"/>
      <c r="M159" s="4"/>
      <c r="N159" s="4"/>
      <c r="O159" s="4"/>
    </row>
    <row r="160" spans="2:15" ht="14.25" hidden="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4"/>
      <c r="L160" s="4"/>
      <c r="M160" s="4"/>
      <c r="N160" s="4"/>
      <c r="O160" s="4"/>
    </row>
    <row r="161" spans="2:15" ht="14.25" hidden="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4"/>
      <c r="L161" s="4"/>
      <c r="M161" s="4"/>
      <c r="N161" s="4"/>
      <c r="O161" s="4"/>
    </row>
    <row r="162" spans="2:15" ht="14.25" hidden="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4"/>
      <c r="L162" s="4"/>
      <c r="M162" s="4"/>
      <c r="N162" s="4"/>
      <c r="O162" s="4"/>
    </row>
    <row r="163" spans="2:15" ht="14.25" hidden="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4"/>
      <c r="L163" s="4"/>
      <c r="M163" s="4"/>
      <c r="N163" s="4"/>
      <c r="O163" s="4"/>
    </row>
    <row r="164" spans="2:15" ht="14.25" hidden="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4"/>
      <c r="L164" s="4"/>
      <c r="M164" s="4"/>
      <c r="N164" s="4"/>
      <c r="O164" s="4"/>
    </row>
    <row r="165" spans="2:15" ht="14.25" hidden="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4"/>
      <c r="L165" s="4"/>
      <c r="M165" s="4"/>
      <c r="N165" s="4"/>
      <c r="O165" s="4"/>
    </row>
    <row r="166" spans="2:15" ht="14.25" hidden="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4"/>
      <c r="L166" s="4"/>
      <c r="M166" s="4"/>
      <c r="N166" s="4"/>
      <c r="O166" s="4"/>
    </row>
    <row r="167" spans="2:15" ht="14.25" hidden="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4"/>
      <c r="L167" s="4"/>
      <c r="M167" s="4"/>
      <c r="N167" s="4"/>
      <c r="O167" s="4"/>
    </row>
    <row r="168" spans="2:15" ht="14.25" hidden="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4"/>
      <c r="L168" s="4"/>
      <c r="M168" s="4"/>
      <c r="N168" s="4"/>
      <c r="O168" s="4"/>
    </row>
    <row r="169" spans="2:15" ht="14.25" hidden="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4"/>
      <c r="L169" s="4"/>
      <c r="M169" s="4"/>
      <c r="N169" s="4"/>
      <c r="O169" s="4"/>
    </row>
    <row r="170" spans="2:15" ht="14.25" hidden="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4"/>
      <c r="L170" s="4"/>
      <c r="M170" s="4"/>
      <c r="N170" s="4"/>
      <c r="O170" s="4"/>
    </row>
    <row r="171" spans="2:15" ht="14.25" hidden="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4"/>
      <c r="L171" s="4"/>
      <c r="M171" s="4"/>
      <c r="N171" s="4"/>
      <c r="O171" s="4"/>
    </row>
    <row r="172" spans="2:15" ht="14.25" hidden="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4"/>
      <c r="L172" s="4"/>
      <c r="M172" s="4"/>
      <c r="N172" s="4"/>
      <c r="O172" s="4"/>
    </row>
    <row r="173" spans="2:15" ht="14.25" hidden="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4"/>
      <c r="L173" s="4"/>
      <c r="M173" s="4"/>
      <c r="N173" s="4"/>
      <c r="O173" s="4"/>
    </row>
    <row r="174" spans="2:15" ht="14.25" hidden="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4"/>
      <c r="L174" s="4"/>
      <c r="M174" s="4"/>
      <c r="N174" s="4"/>
      <c r="O174" s="4"/>
    </row>
    <row r="175" spans="2:15" ht="14.25" hidden="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4"/>
      <c r="L175" s="4"/>
      <c r="M175" s="4"/>
      <c r="N175" s="4"/>
      <c r="O175" s="4"/>
    </row>
    <row r="176" spans="2:15" ht="14.25" hidden="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4"/>
      <c r="L176" s="4"/>
      <c r="M176" s="4"/>
      <c r="N176" s="4"/>
      <c r="O176" s="4"/>
    </row>
    <row r="177" spans="2:15" ht="14.25" hidden="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4"/>
      <c r="L177" s="4"/>
      <c r="M177" s="4"/>
      <c r="N177" s="4"/>
      <c r="O177" s="4"/>
    </row>
    <row r="178" spans="2:15" ht="14.25" hidden="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4"/>
      <c r="L178" s="4"/>
      <c r="M178" s="4"/>
      <c r="N178" s="4"/>
      <c r="O178" s="4"/>
    </row>
    <row r="179" spans="2:15" ht="14.25" hidden="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4"/>
      <c r="L179" s="4"/>
      <c r="M179" s="4"/>
      <c r="N179" s="4"/>
      <c r="O179" s="4"/>
    </row>
    <row r="180" spans="2:15" ht="14.25" hidden="1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4"/>
      <c r="L180" s="4"/>
      <c r="M180" s="4"/>
      <c r="N180" s="4"/>
      <c r="O180" s="4"/>
    </row>
    <row r="181" spans="2:15" ht="14.25" hidden="1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4"/>
      <c r="L181" s="4"/>
      <c r="M181" s="4"/>
      <c r="N181" s="4"/>
      <c r="O181" s="4"/>
    </row>
    <row r="182" spans="2:15" ht="14.25" hidden="1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4"/>
      <c r="L182" s="4"/>
      <c r="M182" s="4"/>
      <c r="N182" s="4"/>
      <c r="O182" s="4"/>
    </row>
    <row r="183" spans="2:15" ht="14.25" hidden="1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4"/>
      <c r="L183" s="4"/>
      <c r="M183" s="4"/>
      <c r="N183" s="4"/>
      <c r="O183" s="4"/>
    </row>
    <row r="184" spans="2:15" ht="14.25" hidden="1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4"/>
      <c r="L184" s="4"/>
      <c r="M184" s="4"/>
      <c r="N184" s="4"/>
      <c r="O184" s="4"/>
    </row>
    <row r="185" spans="2:15" ht="14.25" hidden="1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4"/>
      <c r="L185" s="4"/>
      <c r="M185" s="4"/>
      <c r="N185" s="4"/>
      <c r="O185" s="4"/>
    </row>
    <row r="186" spans="2:15" ht="14.25" hidden="1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4"/>
      <c r="L186" s="4"/>
      <c r="M186" s="4"/>
      <c r="N186" s="4"/>
      <c r="O186" s="4"/>
    </row>
    <row r="187" spans="2:15" ht="14.25" hidden="1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4"/>
      <c r="L187" s="4"/>
      <c r="M187" s="4"/>
      <c r="N187" s="4"/>
      <c r="O187" s="4"/>
    </row>
    <row r="188" spans="2:15" ht="14.25" hidden="1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4"/>
      <c r="L188" s="4"/>
      <c r="M188" s="4"/>
      <c r="N188" s="4"/>
      <c r="O188" s="4"/>
    </row>
    <row r="189" spans="2:15" ht="14.25" hidden="1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4"/>
      <c r="L189" s="4"/>
      <c r="M189" s="4"/>
      <c r="N189" s="4"/>
      <c r="O189" s="4"/>
    </row>
    <row r="190" spans="2:15" ht="14.25" hidden="1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4"/>
      <c r="L190" s="4"/>
      <c r="M190" s="4"/>
      <c r="N190" s="4"/>
      <c r="O190" s="4"/>
    </row>
    <row r="191" spans="2:15" ht="14.25" hidden="1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4"/>
      <c r="L191" s="4"/>
      <c r="M191" s="4"/>
      <c r="N191" s="4"/>
      <c r="O191" s="4"/>
    </row>
    <row r="192" spans="2:15" ht="14.25" hidden="1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4"/>
      <c r="L192" s="4"/>
      <c r="M192" s="4"/>
      <c r="N192" s="4"/>
      <c r="O192" s="4"/>
    </row>
    <row r="193" spans="2:15" ht="14.25" hidden="1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4"/>
      <c r="L193" s="4"/>
      <c r="M193" s="4"/>
      <c r="N193" s="4"/>
      <c r="O193" s="4"/>
    </row>
    <row r="194" spans="2:15" ht="14.25" hidden="1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4"/>
      <c r="L194" s="4"/>
      <c r="M194" s="4"/>
      <c r="N194" s="4"/>
      <c r="O194" s="4"/>
    </row>
    <row r="195" spans="2:15" ht="14.25" hidden="1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4"/>
      <c r="L195" s="4"/>
      <c r="M195" s="4"/>
      <c r="N195" s="4"/>
      <c r="O195" s="4"/>
    </row>
    <row r="196" spans="2:15" ht="14.25" hidden="1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4"/>
      <c r="L196" s="4"/>
      <c r="M196" s="4"/>
      <c r="N196" s="4"/>
      <c r="O196" s="4"/>
    </row>
    <row r="197" spans="2:15" ht="14.25" hidden="1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4"/>
      <c r="L197" s="4"/>
      <c r="M197" s="4"/>
      <c r="N197" s="4"/>
      <c r="O197" s="4"/>
    </row>
    <row r="198" spans="2:15" ht="14.25" hidden="1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4"/>
      <c r="L198" s="4"/>
      <c r="M198" s="4"/>
      <c r="N198" s="4"/>
      <c r="O198" s="4"/>
    </row>
    <row r="199" spans="2:15" ht="14.25" hidden="1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4"/>
      <c r="L199" s="4"/>
      <c r="M199" s="4"/>
      <c r="N199" s="4"/>
      <c r="O199" s="4"/>
    </row>
    <row r="200" spans="2:15" ht="14.25" hidden="1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4"/>
      <c r="L200" s="4"/>
      <c r="M200" s="4"/>
      <c r="N200" s="4"/>
      <c r="O200" s="4"/>
    </row>
    <row r="201" spans="2:15" ht="14.25" hidden="1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4"/>
      <c r="L201" s="4"/>
      <c r="M201" s="4"/>
      <c r="N201" s="4"/>
      <c r="O201" s="4"/>
    </row>
    <row r="202" spans="2:15" ht="14.25" hidden="1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4"/>
      <c r="L202" s="4"/>
      <c r="M202" s="4"/>
      <c r="N202" s="4"/>
      <c r="O202" s="4"/>
    </row>
    <row r="203" spans="2:15" ht="14.25" hidden="1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4"/>
      <c r="L203" s="4"/>
      <c r="M203" s="4"/>
      <c r="N203" s="4"/>
      <c r="O203" s="4"/>
    </row>
    <row r="204" spans="2:15" ht="14.25" hidden="1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4"/>
      <c r="L204" s="4"/>
      <c r="M204" s="4"/>
      <c r="N204" s="4"/>
      <c r="O204" s="4"/>
    </row>
    <row r="205" spans="2:15" ht="14.25" hidden="1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4"/>
      <c r="L205" s="4"/>
      <c r="M205" s="4"/>
      <c r="N205" s="4"/>
      <c r="O205" s="4"/>
    </row>
    <row r="206" spans="2:15" ht="14.25" hidden="1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4"/>
      <c r="L206" s="4"/>
      <c r="M206" s="4"/>
      <c r="N206" s="4"/>
      <c r="O206" s="4"/>
    </row>
    <row r="207" spans="2:15" ht="14.25" hidden="1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4"/>
      <c r="L207" s="4"/>
      <c r="M207" s="4"/>
      <c r="N207" s="4"/>
      <c r="O207" s="4"/>
    </row>
    <row r="208" spans="2:15" ht="14.25" hidden="1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4"/>
      <c r="L208" s="4"/>
      <c r="M208" s="4"/>
      <c r="N208" s="4"/>
      <c r="O208" s="4"/>
    </row>
    <row r="209" spans="2:15" ht="14.25" hidden="1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4"/>
      <c r="L209" s="4"/>
      <c r="M209" s="4"/>
      <c r="N209" s="4"/>
      <c r="O209" s="4"/>
    </row>
    <row r="210" spans="2:15" ht="14.25" hidden="1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4"/>
      <c r="L210" s="4"/>
      <c r="M210" s="4"/>
      <c r="N210" s="4"/>
      <c r="O210" s="4"/>
    </row>
    <row r="211" spans="2:15" ht="14.25" hidden="1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4"/>
      <c r="L211" s="4"/>
      <c r="M211" s="4"/>
      <c r="N211" s="4"/>
      <c r="O211" s="4"/>
    </row>
    <row r="212" spans="2:15" ht="14.25" hidden="1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</row>
    <row r="213" spans="2:15" ht="14.25" hidden="1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4"/>
      <c r="L213" s="4"/>
      <c r="M213" s="4"/>
      <c r="N213" s="4"/>
      <c r="O213" s="4"/>
    </row>
    <row r="214" spans="2:15" ht="14.25" hidden="1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4"/>
      <c r="L214" s="4"/>
      <c r="M214" s="4"/>
      <c r="N214" s="4"/>
      <c r="O214" s="4"/>
    </row>
    <row r="215" spans="2:15" ht="14.25" hidden="1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4"/>
      <c r="L215" s="4"/>
      <c r="M215" s="4"/>
      <c r="N215" s="4"/>
      <c r="O215" s="4"/>
    </row>
    <row r="216" spans="2:15" ht="14.25" hidden="1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4"/>
      <c r="L216" s="4"/>
      <c r="M216" s="4"/>
      <c r="N216" s="4"/>
      <c r="O216" s="4"/>
    </row>
    <row r="217" spans="2:15" ht="14.25" hidden="1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4"/>
      <c r="L217" s="4"/>
      <c r="M217" s="4"/>
      <c r="N217" s="4"/>
      <c r="O217" s="4"/>
    </row>
    <row r="218" spans="2:15" ht="14.25" hidden="1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4"/>
      <c r="L218" s="4"/>
      <c r="M218" s="4"/>
      <c r="N218" s="4"/>
      <c r="O218" s="4"/>
    </row>
    <row r="219" spans="2:15" ht="14.25" hidden="1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4"/>
      <c r="L219" s="4"/>
      <c r="M219" s="4"/>
      <c r="N219" s="4"/>
      <c r="O219" s="4"/>
    </row>
    <row r="220" spans="2:15" ht="14.25" hidden="1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4"/>
      <c r="L220" s="4"/>
      <c r="M220" s="4"/>
      <c r="N220" s="4"/>
      <c r="O220" s="4"/>
    </row>
    <row r="221" spans="2:15" ht="14.25" hidden="1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4"/>
      <c r="L221" s="4"/>
      <c r="M221" s="4"/>
      <c r="N221" s="4"/>
      <c r="O221" s="4"/>
    </row>
    <row r="222" spans="2:15" ht="14.25" hidden="1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4"/>
      <c r="L222" s="4"/>
      <c r="M222" s="4"/>
      <c r="N222" s="4"/>
      <c r="O222" s="4"/>
    </row>
    <row r="223" spans="2:15" ht="14.25" hidden="1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4"/>
      <c r="L223" s="4"/>
      <c r="M223" s="4"/>
      <c r="N223" s="4"/>
      <c r="O223" s="4"/>
    </row>
    <row r="224" spans="2:15" ht="14.25" hidden="1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4"/>
      <c r="L224" s="4"/>
      <c r="M224" s="4"/>
      <c r="N224" s="4"/>
      <c r="O224" s="4"/>
    </row>
    <row r="225" spans="2:15" ht="14.25" hidden="1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4"/>
      <c r="L225" s="4"/>
      <c r="M225" s="4"/>
      <c r="N225" s="4"/>
      <c r="O225" s="4"/>
    </row>
    <row r="226" spans="2:15" ht="14.25" hidden="1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4"/>
      <c r="L226" s="4"/>
      <c r="M226" s="4"/>
      <c r="N226" s="4"/>
      <c r="O226" s="4"/>
    </row>
    <row r="227" spans="2:15" ht="14.25" hidden="1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4"/>
      <c r="L227" s="4"/>
      <c r="M227" s="4"/>
      <c r="N227" s="4"/>
      <c r="O227" s="4"/>
    </row>
    <row r="228" spans="2:15" ht="14.25" hidden="1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</row>
    <row r="229" spans="2:15" ht="14.25" hidden="1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4"/>
      <c r="L229" s="4"/>
      <c r="M229" s="4"/>
      <c r="N229" s="4"/>
      <c r="O229" s="4"/>
    </row>
    <row r="230" spans="2:15" ht="14.25" hidden="1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4"/>
      <c r="L230" s="4"/>
      <c r="M230" s="4"/>
      <c r="N230" s="4"/>
      <c r="O230" s="4"/>
    </row>
    <row r="231" spans="2:15" ht="14.25" hidden="1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4"/>
      <c r="L231" s="4"/>
      <c r="M231" s="4"/>
      <c r="N231" s="4"/>
      <c r="O231" s="4"/>
    </row>
    <row r="232" spans="2:15" ht="14.25" hidden="1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4"/>
      <c r="L232" s="4"/>
      <c r="M232" s="4"/>
      <c r="N232" s="4"/>
      <c r="O232" s="4"/>
    </row>
    <row r="233" spans="2:15" ht="14.25" hidden="1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4"/>
      <c r="L233" s="4"/>
      <c r="M233" s="4"/>
      <c r="N233" s="4"/>
      <c r="O233" s="4"/>
    </row>
    <row r="234" spans="2:15" ht="14.25" hidden="1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4"/>
    </row>
    <row r="235" spans="2:15" ht="14.25" hidden="1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4"/>
    </row>
    <row r="236" spans="2:15" ht="14.25" hidden="1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4"/>
    </row>
    <row r="237" spans="2:15" ht="14.25" hidden="1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4"/>
      <c r="L237" s="4"/>
      <c r="M237" s="4"/>
      <c r="N237" s="4"/>
      <c r="O237" s="4"/>
    </row>
    <row r="238" spans="2:15" ht="14.25" hidden="1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</row>
    <row r="239" spans="2:15" ht="14.25" hidden="1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4"/>
      <c r="L239" s="4"/>
      <c r="M239" s="4"/>
      <c r="N239" s="4"/>
      <c r="O239" s="4"/>
    </row>
    <row r="240" spans="2:15" ht="14.25" hidden="1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4"/>
      <c r="L240" s="4"/>
      <c r="M240" s="4"/>
      <c r="N240" s="4"/>
      <c r="O240" s="4"/>
    </row>
    <row r="241" spans="2:15" ht="14.25" hidden="1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4"/>
      <c r="L241" s="4"/>
      <c r="M241" s="4"/>
      <c r="N241" s="4"/>
      <c r="O241" s="4"/>
    </row>
    <row r="242" spans="2:15" ht="14.25" hidden="1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4"/>
      <c r="L242" s="4"/>
      <c r="M242" s="4"/>
      <c r="N242" s="4"/>
      <c r="O242" s="4"/>
    </row>
    <row r="243" spans="2:15" ht="14.25" hidden="1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4"/>
      <c r="L243" s="4"/>
      <c r="M243" s="4"/>
      <c r="N243" s="4"/>
      <c r="O243" s="4"/>
    </row>
    <row r="244" spans="2:15" ht="14.25" hidden="1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4"/>
      <c r="L244" s="4"/>
      <c r="M244" s="4"/>
      <c r="N244" s="4"/>
      <c r="O244" s="4"/>
    </row>
    <row r="245" spans="2:15" ht="14.25" hidden="1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4"/>
      <c r="L245" s="4"/>
      <c r="M245" s="4"/>
      <c r="N245" s="4"/>
      <c r="O245" s="4"/>
    </row>
    <row r="246" spans="2:15" ht="14.25" hidden="1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</row>
    <row r="247" spans="2:15" ht="14.25" hidden="1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4"/>
      <c r="L247" s="4"/>
      <c r="M247" s="4"/>
      <c r="N247" s="4"/>
      <c r="O247" s="4"/>
    </row>
    <row r="248" spans="2:15" ht="14.25" hidden="1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</row>
    <row r="249" spans="2:15" ht="14.25" hidden="1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4"/>
      <c r="L249" s="4"/>
      <c r="M249" s="4"/>
      <c r="N249" s="4"/>
      <c r="O249" s="4"/>
    </row>
    <row r="250" spans="2:15" ht="14.25" hidden="1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4"/>
      <c r="L250" s="4"/>
      <c r="M250" s="4"/>
      <c r="N250" s="4"/>
      <c r="O250" s="4"/>
    </row>
    <row r="251" spans="2:15" ht="14.25" hidden="1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4"/>
      <c r="L251" s="4"/>
      <c r="M251" s="4"/>
      <c r="N251" s="4"/>
      <c r="O251" s="4"/>
    </row>
    <row r="252" spans="2:15" ht="14.25" hidden="1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4"/>
      <c r="L252" s="4"/>
      <c r="M252" s="4"/>
      <c r="N252" s="4"/>
      <c r="O252" s="4"/>
    </row>
    <row r="253" spans="2:15" ht="14.25" hidden="1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4"/>
      <c r="L253" s="4"/>
      <c r="M253" s="4"/>
      <c r="N253" s="4"/>
      <c r="O253" s="4"/>
    </row>
    <row r="254" spans="2:15" ht="14.25" hidden="1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4"/>
      <c r="L254" s="4"/>
      <c r="M254" s="4"/>
      <c r="N254" s="4"/>
      <c r="O254" s="4"/>
    </row>
    <row r="255" spans="2:15" ht="14.25" hidden="1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4"/>
      <c r="L255" s="4"/>
      <c r="M255" s="4"/>
      <c r="N255" s="4"/>
      <c r="O255" s="4"/>
    </row>
    <row r="256" spans="2:15" ht="14.25" hidden="1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4"/>
      <c r="L256" s="4"/>
      <c r="M256" s="4"/>
      <c r="N256" s="4"/>
      <c r="O256" s="4"/>
    </row>
    <row r="257" spans="2:15" ht="14.25" hidden="1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</row>
    <row r="258" spans="2:15" ht="14.25" hidden="1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4"/>
      <c r="L258" s="4"/>
      <c r="M258" s="4"/>
      <c r="N258" s="4"/>
      <c r="O258" s="4"/>
    </row>
    <row r="259" spans="2:15" ht="14.25" hidden="1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4"/>
      <c r="L259" s="4"/>
      <c r="M259" s="4"/>
      <c r="N259" s="4"/>
      <c r="O259" s="4"/>
    </row>
    <row r="260" spans="2:15" ht="14.25" hidden="1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4"/>
      <c r="L260" s="4"/>
      <c r="M260" s="4"/>
      <c r="N260" s="4"/>
      <c r="O260" s="4"/>
    </row>
    <row r="261" spans="2:15" ht="14.25" hidden="1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4"/>
      <c r="L261" s="4"/>
      <c r="M261" s="4"/>
      <c r="N261" s="4"/>
      <c r="O261" s="4"/>
    </row>
    <row r="262" spans="2:15" ht="14.25" hidden="1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4"/>
      <c r="L262" s="4"/>
      <c r="M262" s="4"/>
      <c r="N262" s="4"/>
      <c r="O262" s="4"/>
    </row>
    <row r="263" spans="2:15" ht="14.25" hidden="1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4"/>
      <c r="L263" s="4"/>
      <c r="M263" s="4"/>
      <c r="N263" s="4"/>
      <c r="O263" s="4"/>
    </row>
    <row r="264" spans="2:15" ht="14.25" hidden="1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4"/>
      <c r="L264" s="4"/>
      <c r="M264" s="4"/>
      <c r="N264" s="4"/>
      <c r="O264" s="4"/>
    </row>
    <row r="265" spans="2:15" ht="14.25" hidden="1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4"/>
      <c r="L265" s="4"/>
      <c r="M265" s="4"/>
      <c r="N265" s="4"/>
      <c r="O265" s="4"/>
    </row>
    <row r="266" spans="2:15" ht="14.25" hidden="1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4"/>
      <c r="L266" s="4"/>
      <c r="M266" s="4"/>
      <c r="N266" s="4"/>
      <c r="O266" s="4"/>
    </row>
    <row r="267" spans="2:15" ht="14.25" hidden="1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4"/>
      <c r="L267" s="4"/>
      <c r="M267" s="4"/>
      <c r="N267" s="4"/>
      <c r="O267" s="4"/>
    </row>
    <row r="268" spans="2:15" ht="14.25" hidden="1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4"/>
      <c r="L268" s="4"/>
      <c r="M268" s="4"/>
      <c r="N268" s="4"/>
      <c r="O268" s="4"/>
    </row>
    <row r="269" spans="2:15" ht="14.25" hidden="1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4"/>
      <c r="L269" s="4"/>
      <c r="M269" s="4"/>
      <c r="N269" s="4"/>
      <c r="O269" s="4"/>
    </row>
    <row r="270" spans="2:15" ht="14.25" hidden="1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4"/>
      <c r="L270" s="4"/>
      <c r="M270" s="4"/>
      <c r="N270" s="4"/>
      <c r="O270" s="4"/>
    </row>
    <row r="271" spans="2:15" ht="14.25" hidden="1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4"/>
      <c r="L271" s="4"/>
      <c r="M271" s="4"/>
      <c r="N271" s="4"/>
      <c r="O271" s="4"/>
    </row>
    <row r="272" spans="2:15" ht="14.25" hidden="1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4"/>
      <c r="L272" s="4"/>
      <c r="M272" s="4"/>
      <c r="N272" s="4"/>
      <c r="O272" s="4"/>
    </row>
    <row r="273" spans="2:15" ht="14.25" hidden="1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4"/>
      <c r="L273" s="4"/>
      <c r="M273" s="4"/>
      <c r="N273" s="4"/>
      <c r="O273" s="4"/>
    </row>
    <row r="274" spans="2:15" ht="14.25" hidden="1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4"/>
      <c r="L274" s="4"/>
      <c r="M274" s="4"/>
      <c r="N274" s="4"/>
      <c r="O274" s="4"/>
    </row>
    <row r="275" spans="2:15" ht="14.25" hidden="1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4"/>
      <c r="L275" s="4"/>
      <c r="M275" s="4"/>
      <c r="N275" s="4"/>
      <c r="O275" s="4"/>
    </row>
    <row r="276" spans="2:15" ht="14.25" hidden="1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4"/>
      <c r="L276" s="4"/>
      <c r="M276" s="4"/>
      <c r="N276" s="4"/>
      <c r="O276" s="4"/>
    </row>
    <row r="277" spans="2:15" ht="14.25" hidden="1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4"/>
      <c r="L277" s="4"/>
      <c r="M277" s="4"/>
      <c r="N277" s="4"/>
      <c r="O277" s="4"/>
    </row>
    <row r="278" spans="2:15" ht="14.25" hidden="1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4"/>
      <c r="L278" s="4"/>
      <c r="M278" s="4"/>
      <c r="N278" s="4"/>
      <c r="O278" s="4"/>
    </row>
    <row r="279" spans="2:15" ht="14.25" hidden="1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4"/>
      <c r="L279" s="4"/>
      <c r="M279" s="4"/>
      <c r="N279" s="4"/>
      <c r="O279" s="4"/>
    </row>
    <row r="280" spans="2:15" ht="14.25" hidden="1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4"/>
      <c r="L280" s="4"/>
      <c r="M280" s="4"/>
      <c r="N280" s="4"/>
      <c r="O280" s="4"/>
    </row>
    <row r="281" spans="2:15" ht="14.25" hidden="1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4"/>
      <c r="L281" s="4"/>
      <c r="M281" s="4"/>
      <c r="N281" s="4"/>
      <c r="O281" s="4"/>
    </row>
    <row r="282" spans="2:15" ht="14.25" hidden="1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4"/>
      <c r="L282" s="4"/>
      <c r="M282" s="4"/>
      <c r="N282" s="4"/>
      <c r="O282" s="4"/>
    </row>
    <row r="283" spans="2:15" ht="14.25" hidden="1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4"/>
      <c r="L283" s="4"/>
      <c r="M283" s="4"/>
      <c r="N283" s="4"/>
      <c r="O283" s="4"/>
    </row>
    <row r="284" spans="2:15" ht="14.25" hidden="1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4"/>
      <c r="L284" s="4"/>
      <c r="M284" s="4"/>
      <c r="N284" s="4"/>
      <c r="O284" s="4"/>
    </row>
    <row r="285" spans="2:15" ht="14.25" hidden="1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</row>
    <row r="286" spans="2:15" ht="14.25" hidden="1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4"/>
      <c r="L286" s="4"/>
      <c r="M286" s="4"/>
      <c r="N286" s="4"/>
      <c r="O286" s="4"/>
    </row>
    <row r="287" spans="2:15" ht="14.25" hidden="1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4"/>
      <c r="L287" s="4"/>
      <c r="M287" s="4"/>
      <c r="N287" s="4"/>
      <c r="O287" s="4"/>
    </row>
    <row r="288" spans="2:15" ht="14.25" hidden="1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4"/>
      <c r="L288" s="4"/>
      <c r="M288" s="4"/>
      <c r="N288" s="4"/>
      <c r="O288" s="4"/>
    </row>
    <row r="289" spans="2:15" ht="14.25" hidden="1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4"/>
      <c r="L289" s="4"/>
      <c r="M289" s="4"/>
      <c r="N289" s="4"/>
      <c r="O289" s="4"/>
    </row>
    <row r="290" spans="2:15" ht="14.25" hidden="1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4"/>
      <c r="L290" s="4"/>
      <c r="M290" s="4"/>
      <c r="N290" s="4"/>
      <c r="O290" s="4"/>
    </row>
    <row r="291" spans="2:15" ht="14.25" hidden="1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4"/>
      <c r="L291" s="4"/>
      <c r="M291" s="4"/>
      <c r="N291" s="4"/>
      <c r="O291" s="4"/>
    </row>
    <row r="292" spans="2:15" ht="14.25" hidden="1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4"/>
      <c r="L292" s="4"/>
      <c r="M292" s="4"/>
      <c r="N292" s="4"/>
      <c r="O292" s="4"/>
    </row>
    <row r="293" spans="2:15" ht="14.25" hidden="1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4"/>
      <c r="L293" s="4"/>
      <c r="M293" s="4"/>
      <c r="N293" s="4"/>
      <c r="O293" s="4"/>
    </row>
    <row r="294" spans="2:15" ht="14.25" hidden="1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4"/>
      <c r="L294" s="4"/>
      <c r="M294" s="4"/>
      <c r="N294" s="4"/>
      <c r="O294" s="4"/>
    </row>
    <row r="295" spans="2:15" ht="14.25" hidden="1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4"/>
      <c r="L295" s="4"/>
      <c r="M295" s="4"/>
      <c r="N295" s="4"/>
      <c r="O295" s="4"/>
    </row>
    <row r="296" spans="2:15" ht="14.25" hidden="1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4"/>
      <c r="L296" s="4"/>
      <c r="M296" s="4"/>
      <c r="N296" s="4"/>
      <c r="O296" s="4"/>
    </row>
    <row r="297" spans="2:15" ht="14.25" hidden="1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4"/>
      <c r="L297" s="4"/>
      <c r="M297" s="4"/>
      <c r="N297" s="4"/>
      <c r="O297" s="4"/>
    </row>
    <row r="298" spans="2:15" ht="14.25" hidden="1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4"/>
      <c r="L298" s="4"/>
      <c r="M298" s="4"/>
      <c r="N298" s="4"/>
      <c r="O298" s="4"/>
    </row>
    <row r="299" spans="2:15" ht="14.25" hidden="1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4"/>
      <c r="L299" s="4"/>
      <c r="M299" s="4"/>
      <c r="N299" s="4"/>
      <c r="O299" s="4"/>
    </row>
    <row r="300" spans="2:15" ht="14.25" hidden="1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4"/>
      <c r="L300" s="4"/>
      <c r="M300" s="4"/>
      <c r="N300" s="4"/>
      <c r="O300" s="4"/>
    </row>
    <row r="301" spans="2:15" ht="14.25" hidden="1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</row>
    <row r="302" spans="2:15" ht="14.25" hidden="1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</row>
    <row r="303" spans="2:15" ht="14.25" hidden="1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</row>
    <row r="304" spans="2:15" ht="14.25" hidden="1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</row>
    <row r="305" spans="2:15" ht="14.25" hidden="1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</row>
    <row r="306" spans="2:15" ht="14.25" hidden="1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</row>
    <row r="307" spans="2:15" ht="14.25" hidden="1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</row>
    <row r="308" spans="2:15" ht="14.25" hidden="1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</row>
    <row r="309" spans="2:15" ht="14.25" hidden="1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</row>
    <row r="310" spans="2:15" ht="14.25" hidden="1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</row>
    <row r="311" spans="2:15" ht="14.25" hidden="1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</row>
    <row r="312" spans="2:15" ht="14.25" hidden="1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</row>
    <row r="313" spans="2:15" ht="14.25" hidden="1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</row>
    <row r="314" spans="2:15" ht="14.25" hidden="1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</row>
    <row r="315" spans="2:15" ht="14.25" hidden="1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</row>
    <row r="316" spans="2:15" ht="14.25" hidden="1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</row>
    <row r="317" spans="2:15" ht="14.25" hidden="1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</row>
    <row r="318" spans="2:15" ht="14.25" hidden="1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</row>
    <row r="319" spans="2:15" ht="14.25" hidden="1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</row>
    <row r="320" spans="2:15" ht="14.25" hidden="1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</row>
    <row r="321" spans="2:15" ht="14.25" hidden="1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</row>
    <row r="322" spans="2:15" ht="14.25" hidden="1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</row>
    <row r="323" spans="2:15" ht="14.25" hidden="1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</row>
    <row r="324" spans="2:15" ht="14.25" hidden="1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</row>
    <row r="325" spans="2:15" ht="14.25" hidden="1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</row>
    <row r="326" spans="2:15" ht="14.25" hidden="1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</row>
    <row r="327" spans="2:15" ht="14.25" hidden="1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</row>
    <row r="328" spans="2:15" ht="14.25" hidden="1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</row>
    <row r="329" spans="2:15" ht="14.25" hidden="1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</row>
    <row r="330" spans="2:15" ht="14.25" hidden="1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</row>
    <row r="331" spans="2:15" ht="14.25" hidden="1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</row>
    <row r="332" spans="2:15" ht="14.25" hidden="1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</row>
    <row r="333" spans="2:15" ht="14.25" hidden="1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</row>
    <row r="334" spans="2:15" ht="14.25" hidden="1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</row>
    <row r="335" spans="2:15" ht="14.25" hidden="1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</row>
    <row r="336" spans="2:15" ht="14.25" hidden="1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</row>
    <row r="337" spans="2:15" ht="14.25" hidden="1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</row>
    <row r="338" spans="2:15" ht="14.25" hidden="1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</row>
    <row r="339" spans="2:15" ht="14.25" hidden="1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</row>
    <row r="340" spans="2:15" ht="14.25" hidden="1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</row>
    <row r="341" spans="2:15" ht="14.25" hidden="1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</row>
    <row r="342" spans="2:15" ht="14.25" hidden="1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</row>
    <row r="343" spans="2:15" ht="14.25" hidden="1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</row>
    <row r="344" spans="2:15" ht="14.25" hidden="1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</row>
    <row r="345" spans="2:15" ht="14.25" hidden="1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</row>
    <row r="346" spans="2:15" ht="14.25" hidden="1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</row>
    <row r="347" spans="2:15" ht="14.25" hidden="1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</row>
    <row r="348" spans="2:15" ht="14.25" hidden="1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</row>
    <row r="349" spans="2:15" ht="14.25" hidden="1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</row>
    <row r="350" spans="2:15" ht="14.25" hidden="1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</row>
    <row r="351" spans="2:15" ht="14.25" hidden="1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</row>
    <row r="352" spans="2:15" ht="14.25" hidden="1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</row>
    <row r="353" spans="2:15" ht="14.25" hidden="1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</row>
    <row r="354" spans="2:15" ht="14.25" hidden="1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</row>
    <row r="355" spans="2:15" ht="14.25" hidden="1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</row>
    <row r="356" spans="2:15" ht="14.25" hidden="1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</row>
    <row r="357" spans="2:15" ht="14.25" hidden="1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</row>
    <row r="358" spans="2:15" ht="14.25" hidden="1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</row>
    <row r="359" spans="2:15" ht="14.25" hidden="1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</row>
    <row r="360" spans="2:15" ht="14.25" hidden="1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</row>
    <row r="361" spans="2:15" ht="14.25" hidden="1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</row>
    <row r="362" spans="2:15" ht="14.25" hidden="1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</row>
    <row r="363" spans="2:15" ht="14.25" hidden="1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</row>
    <row r="364" spans="2:15" ht="14.25" hidden="1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</row>
    <row r="365" spans="2:15" ht="14.25" hidden="1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</row>
    <row r="366" spans="2:15" ht="14.25" hidden="1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</row>
    <row r="367" spans="2:15" ht="14.25" hidden="1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</row>
    <row r="368" spans="2:15" ht="14.25" hidden="1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</row>
    <row r="369" spans="2:15" ht="14.25" hidden="1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</row>
    <row r="370" spans="2:15" ht="14.25" hidden="1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</row>
    <row r="371" spans="2:15" ht="14.25" hidden="1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</row>
    <row r="372" spans="2:15" ht="14.25" hidden="1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</row>
    <row r="373" spans="2:15" ht="14.25" hidden="1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</row>
    <row r="374" spans="2:15" ht="14.25" hidden="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</row>
    <row r="375" spans="2:15" ht="14.25" hidden="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</row>
    <row r="376" spans="2:15" ht="14.25" hidden="1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</row>
    <row r="377" spans="2:15" ht="14.25" hidden="1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</row>
    <row r="378" spans="2:15" ht="14.25" hidden="1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</row>
    <row r="379" spans="2:15" ht="14.25" hidden="1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</row>
    <row r="380" spans="2:15" ht="14.25" hidden="1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</row>
    <row r="381" spans="2:15" ht="14.25" hidden="1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</row>
    <row r="382" spans="2:15" ht="14.25" hidden="1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</row>
    <row r="383" spans="2:15" ht="14.25" hidden="1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</row>
    <row r="384" spans="2:15" ht="14.25" hidden="1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</row>
    <row r="385" spans="2:15" ht="14.25" hidden="1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</row>
    <row r="386" spans="2:15" ht="14.25" hidden="1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</row>
    <row r="387" spans="2:15" ht="14.25" hidden="1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</row>
    <row r="388" spans="2:15" ht="14.25" hidden="1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</row>
    <row r="389" spans="2:15" ht="14.25" hidden="1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</row>
    <row r="390" spans="2:15" ht="14.25" hidden="1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</row>
    <row r="391" spans="2:15" ht="14.25" hidden="1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</row>
    <row r="392" spans="2:15" ht="14.25" hidden="1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</row>
    <row r="393" spans="2:15" ht="14.25" hidden="1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</row>
    <row r="394" spans="2:15" ht="14.25" hidden="1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</row>
    <row r="395" spans="2:15" ht="14.25" hidden="1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</row>
    <row r="396" spans="2:15" ht="14.25" hidden="1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</row>
    <row r="397" spans="2:15" ht="14.25" hidden="1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</row>
    <row r="398" spans="2:15" ht="14.25" hidden="1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</row>
    <row r="399" spans="2:15" ht="14.25" hidden="1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</row>
    <row r="400" spans="2:15" ht="14.25" hidden="1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</row>
    <row r="401" spans="2:15" ht="14.25" hidden="1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</row>
    <row r="402" spans="2:15" ht="14.25" hidden="1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</row>
    <row r="403" spans="2:15" ht="14.25" hidden="1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</row>
    <row r="404" spans="2:15" ht="14.25" hidden="1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</row>
    <row r="405" spans="2:15" ht="14.25" hidden="1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</row>
    <row r="406" spans="2:15" ht="14.25" hidden="1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</row>
    <row r="407" spans="2:15" ht="14.25" hidden="1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</row>
    <row r="408" spans="2:15" ht="14.25" hidden="1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</row>
    <row r="409" spans="2:15" ht="14.25" hidden="1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</row>
    <row r="410" spans="2:15" ht="14.25" hidden="1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</row>
    <row r="411" spans="2:15" ht="14.25" hidden="1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</row>
    <row r="412" spans="2:15" ht="14.25" hidden="1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</row>
    <row r="413" spans="2:15" ht="14.25" hidden="1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</row>
    <row r="414" spans="2:15" ht="14.25" hidden="1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</row>
    <row r="415" spans="2:15" ht="14.25" hidden="1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</row>
    <row r="416" spans="2:15" ht="14.25" hidden="1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</row>
    <row r="417" spans="2:15" ht="14.25" hidden="1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</row>
    <row r="418" spans="2:15" ht="14.25" hidden="1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</row>
    <row r="419" spans="2:15" ht="14.25" hidden="1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</row>
    <row r="420" spans="2:15" ht="14.25" hidden="1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</row>
    <row r="421" spans="2:15" ht="14.25" hidden="1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</row>
    <row r="422" spans="2:15" ht="14.25" hidden="1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</row>
    <row r="423" spans="2:15" ht="14.25" hidden="1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</row>
    <row r="424" spans="2:15" ht="14.25" hidden="1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</row>
    <row r="425" spans="2:15" ht="14.25" hidden="1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</row>
    <row r="426" spans="2:15" ht="14.25" hidden="1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</row>
    <row r="427" spans="2:15" ht="14.25" hidden="1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</row>
    <row r="428" spans="2:15" ht="14.25" hidden="1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</row>
    <row r="429" spans="2:15" ht="14.25" hidden="1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</row>
    <row r="430" spans="2:15" ht="14.25" hidden="1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</row>
    <row r="431" spans="2:15" ht="14.25" hidden="1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</row>
    <row r="432" spans="2:15" ht="14.25" hidden="1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</row>
    <row r="433" spans="2:15" ht="14.25" hidden="1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</row>
    <row r="434" spans="2:15" ht="14.25" hidden="1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</row>
    <row r="435" spans="2:15" ht="14.25" hidden="1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</row>
    <row r="436" spans="2:15" ht="14.25" hidden="1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</row>
    <row r="437" spans="2:15" ht="14.25" hidden="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</row>
    <row r="438" spans="2:15" ht="14.25" hidden="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</row>
    <row r="439" spans="2:15" ht="14.25" hidden="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</row>
    <row r="440" spans="2:15" ht="14.25" hidden="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</row>
    <row r="441" spans="2:15" ht="14.25" hidden="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</row>
    <row r="442" spans="2:15" ht="14.25" hidden="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</row>
    <row r="443" spans="2:15" ht="14.25" hidden="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</row>
    <row r="444" spans="2:15" ht="14.25" hidden="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</row>
    <row r="445" spans="2:15" ht="14.25" hidden="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</row>
    <row r="446" spans="2:15" ht="14.25" hidden="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</row>
    <row r="447" spans="2:15" ht="14.25" hidden="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</row>
    <row r="448" spans="2:15" ht="14.25" hidden="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</row>
    <row r="449" spans="2:15" ht="14.25" hidden="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</row>
    <row r="450" spans="2:15" ht="14.25" hidden="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</row>
    <row r="451" spans="2:15" ht="14.25" hidden="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</row>
    <row r="452" spans="2:15" ht="14.25" hidden="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</row>
    <row r="453" spans="2:15" ht="14.25" hidden="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</row>
    <row r="454" spans="2:15" ht="14.25" hidden="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</row>
    <row r="455" spans="2:15" ht="14.25" hidden="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</row>
    <row r="456" spans="2:15" ht="14.25" hidden="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</row>
    <row r="457" spans="2:15" ht="14.25" hidden="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</row>
    <row r="458" spans="2:15" ht="14.25" hidden="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</row>
    <row r="459" spans="2:15" ht="14.25" hidden="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</row>
    <row r="460" spans="2:15" ht="14.25" hidden="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</row>
    <row r="461" spans="2:15" ht="14.25" hidden="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</row>
    <row r="462" spans="2:15" ht="14.25" hidden="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</row>
    <row r="463" spans="2:15" ht="14.25" hidden="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</row>
    <row r="464" spans="2:15" ht="14.25" hidden="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</row>
    <row r="465" spans="2:15" ht="14.25" hidden="1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</row>
    <row r="466" spans="2:15" ht="14.25" hidden="1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</row>
    <row r="467" spans="2:15" ht="14.25" hidden="1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</row>
    <row r="468" spans="2:15" ht="14.25" hidden="1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</row>
    <row r="469" spans="2:15" ht="14.25" hidden="1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</row>
    <row r="470" spans="2:15" ht="14.25" hidden="1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</row>
    <row r="471" spans="2:15" ht="14.25" hidden="1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</row>
    <row r="472" spans="2:15" ht="14.25" hidden="1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</row>
    <row r="473" spans="2:15" ht="14.25" hidden="1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</row>
    <row r="474" spans="2:15" ht="14.25" hidden="1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</row>
    <row r="475" spans="2:15" ht="14.25" hidden="1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</row>
    <row r="476" spans="2:15" ht="14.25" hidden="1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</row>
    <row r="477" spans="2:15" ht="14.25" hidden="1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</row>
    <row r="478" spans="2:15" ht="14.25" hidden="1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</row>
    <row r="479" spans="2:15" ht="14.25" hidden="1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</row>
    <row r="480" spans="2:15" ht="14.25" hidden="1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</row>
    <row r="481" spans="2:15" ht="14.25" hidden="1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</row>
    <row r="482" spans="2:15" ht="14.25" hidden="1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</row>
    <row r="483" spans="2:15" ht="14.25" hidden="1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</row>
    <row r="484" spans="2:15" ht="14.25" hidden="1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</row>
    <row r="485" spans="2:15" ht="14.25" hidden="1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</row>
    <row r="486" spans="2:15" ht="14.25" hidden="1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</row>
    <row r="487" spans="2:15" ht="14.25" hidden="1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</row>
    <row r="488" spans="2:15" ht="14.25" hidden="1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</row>
    <row r="489" spans="2:15" ht="14.25" hidden="1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</row>
    <row r="490" spans="2:15" ht="14.25" hidden="1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</row>
    <row r="491" spans="2:15" ht="14.25" hidden="1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</row>
    <row r="492" spans="2:15" ht="14.25" hidden="1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</row>
    <row r="493" spans="2:15" ht="14.25" hidden="1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</row>
    <row r="494" spans="2:15" ht="14.25" hidden="1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</row>
    <row r="495" spans="2:15" ht="14.25" hidden="1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</row>
    <row r="496" spans="2:15" ht="14.25" hidden="1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</row>
    <row r="497" spans="2:15" ht="14.25" hidden="1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</row>
    <row r="498" spans="2:15" ht="14.25" hidden="1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</row>
    <row r="499" spans="2:15" ht="14.25" hidden="1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</row>
    <row r="500" spans="2:15" ht="14.25" hidden="1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</row>
    <row r="501" spans="2:15" ht="14.25" hidden="1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</row>
    <row r="502" spans="2:15" ht="14.25" hidden="1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</row>
    <row r="503" spans="2:15" ht="14.25" hidden="1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</row>
    <row r="504" spans="2:15" ht="14.25" hidden="1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</row>
    <row r="505" spans="2:15" ht="14.25" hidden="1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</row>
    <row r="506" spans="2:15" ht="14.25" hidden="1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</row>
    <row r="507" spans="2:15" ht="14.25" hidden="1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</row>
    <row r="508" spans="2:15" ht="14.25" hidden="1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</row>
    <row r="509" spans="2:15" ht="14.25" hidden="1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</row>
    <row r="510" spans="2:15" ht="14.25" hidden="1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</row>
    <row r="511" spans="2:15" ht="14.25" hidden="1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</row>
    <row r="512" spans="2:15" ht="14.25" hidden="1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</row>
    <row r="513" spans="2:15" ht="14.25" hidden="1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</row>
    <row r="514" spans="2:15" ht="14.25" hidden="1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</row>
    <row r="515" spans="2:15" ht="14.25" hidden="1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</row>
    <row r="516" spans="2:15" ht="14.25" hidden="1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</row>
    <row r="517" spans="2:15" ht="14.25" hidden="1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</row>
    <row r="518" spans="2:15" ht="14.25" hidden="1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</row>
    <row r="519" spans="2:15" ht="14.25" hidden="1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</row>
    <row r="520" spans="2:15" ht="14.25" hidden="1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</row>
    <row r="521" spans="2:15" ht="14.25" hidden="1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</row>
    <row r="522" spans="2:15" ht="14.25" hidden="1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</row>
    <row r="523" spans="2:15" ht="14.25" hidden="1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</row>
    <row r="524" spans="2:15" ht="14.25" hidden="1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</row>
    <row r="525" spans="2:15" ht="14.25" hidden="1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</row>
    <row r="526" spans="2:15" ht="14.25" hidden="1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</row>
    <row r="527" spans="2:15" ht="14.25" hidden="1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</row>
    <row r="528" spans="2:15" ht="14.25" hidden="1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</row>
    <row r="529" spans="2:15" ht="14.25" hidden="1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</row>
    <row r="530" spans="2:15" ht="14.25" hidden="1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</row>
    <row r="531" spans="2:15" ht="14.25" hidden="1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</row>
    <row r="532" spans="2:15" ht="14.25" hidden="1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</row>
    <row r="533" spans="2:15" ht="14.25" hidden="1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</row>
    <row r="534" spans="2:15" ht="14.25" hidden="1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</row>
    <row r="535" spans="2:15" ht="14.25" hidden="1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</row>
    <row r="536" spans="2:15" ht="14.25" hidden="1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</row>
    <row r="537" spans="2:15" ht="14.25" hidden="1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</row>
    <row r="538" spans="2:15" ht="14.25" hidden="1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</row>
    <row r="539" spans="2:15" ht="14.25" hidden="1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</row>
    <row r="540" spans="2:15" ht="14.25" hidden="1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</row>
    <row r="541" spans="2:15" ht="14.25" hidden="1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</row>
    <row r="542" spans="2:15" ht="14.25" hidden="1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</row>
    <row r="543" spans="2:15" ht="14.25" hidden="1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</row>
    <row r="544" spans="2:15" ht="14.25" hidden="1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</row>
    <row r="545" spans="2:15" ht="14.25" hidden="1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</row>
    <row r="546" spans="2:15" ht="14.25" hidden="1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</row>
    <row r="547" spans="2:15" ht="14.25" hidden="1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</row>
    <row r="548" spans="2:15" ht="14.25" hidden="1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</row>
    <row r="549" spans="2:15" ht="14.25" hidden="1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</row>
    <row r="550" spans="2:15" ht="14.25" hidden="1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</row>
    <row r="551" spans="2:15" ht="14.25" hidden="1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</row>
    <row r="552" spans="2:15" ht="14.25" hidden="1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</row>
    <row r="553" spans="2:15" ht="14.25" hidden="1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</row>
    <row r="554" spans="2:15" ht="14.25" hidden="1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</row>
    <row r="555" spans="2:15" ht="14.25" hidden="1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</row>
    <row r="556" spans="2:15" ht="14.25" hidden="1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</row>
    <row r="557" spans="2:15" ht="14.25" hidden="1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</row>
    <row r="558" spans="2:15" ht="14.25" hidden="1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</row>
    <row r="559" spans="2:15" ht="14.25" hidden="1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</row>
    <row r="560" spans="2:15" ht="14.25" hidden="1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</row>
    <row r="561" spans="2:15" ht="14.25" hidden="1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</row>
    <row r="562" spans="2:15" ht="14.25" hidden="1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</row>
    <row r="563" spans="2:15" ht="14.25" hidden="1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</row>
    <row r="564" spans="2:15" ht="14.25" hidden="1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</row>
    <row r="565" spans="2:15" ht="14.25" hidden="1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</row>
    <row r="566" spans="2:15" ht="14.25" hidden="1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</row>
    <row r="567" spans="2:15" ht="14.25" hidden="1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</row>
    <row r="568" spans="2:15" ht="14.25" hidden="1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</row>
    <row r="569" spans="2:15" ht="14.25" hidden="1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</row>
    <row r="570" spans="2:15" ht="14.25" hidden="1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</row>
    <row r="571" spans="2:15" ht="14.25" hidden="1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</row>
    <row r="572" spans="2:15" ht="14.25" hidden="1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</row>
    <row r="573" spans="2:15" ht="14.25" hidden="1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</row>
    <row r="574" spans="2:15" ht="14.25" hidden="1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</row>
    <row r="575" spans="2:15" ht="14.25" hidden="1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</row>
    <row r="576" spans="2:15" ht="14.25" hidden="1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</row>
    <row r="577" spans="2:15" ht="14.25" hidden="1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</row>
    <row r="578" spans="2:15" ht="14.25" hidden="1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</row>
    <row r="579" spans="2:15" ht="14.25" hidden="1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</row>
    <row r="580" spans="2:15" ht="14.25" hidden="1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</row>
    <row r="581" spans="2:15" ht="14.25" hidden="1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</row>
    <row r="582" spans="2:15" ht="14.25" hidden="1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</row>
    <row r="583" spans="2:15" ht="14.25" hidden="1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</row>
    <row r="584" spans="2:15" ht="14.25" hidden="1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</row>
    <row r="585" spans="2:15" ht="14.25" hidden="1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</row>
    <row r="586" spans="2:15" ht="14.25" hidden="1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</row>
    <row r="587" spans="2:15" ht="14.25" hidden="1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</row>
    <row r="588" spans="2:15" ht="14.25" hidden="1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</row>
    <row r="589" spans="2:15" ht="14.25" hidden="1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</row>
    <row r="590" spans="2:15" ht="14.25" hidden="1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</row>
    <row r="591" spans="2:15" ht="14.25" hidden="1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</row>
    <row r="592" spans="2:15" ht="14.25" hidden="1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</row>
    <row r="593" spans="2:15" ht="14.25" hidden="1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</row>
    <row r="594" spans="2:15" ht="14.25" hidden="1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</row>
    <row r="595" spans="2:15" ht="14.25" hidden="1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</row>
    <row r="596" spans="2:15" ht="14.25" hidden="1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</row>
    <row r="597" spans="2:15" ht="14.25" hidden="1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</row>
    <row r="598" spans="2:15" ht="14.25" hidden="1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</row>
    <row r="599" spans="2:15" ht="14.25" hidden="1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</row>
    <row r="600" spans="2:15" ht="14.25" hidden="1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</row>
    <row r="601" spans="2:15" ht="14.25" hidden="1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</row>
    <row r="602" spans="2:15" ht="14.25" hidden="1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</row>
    <row r="603" spans="2:15" ht="14.25" hidden="1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</row>
    <row r="604" spans="2:15" ht="14.25" hidden="1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</row>
    <row r="605" spans="2:15" ht="14.25" hidden="1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</row>
    <row r="606" spans="2:15" ht="14.25" hidden="1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</row>
    <row r="607" spans="2:15" ht="14.25" hidden="1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</row>
    <row r="608" spans="2:15" ht="14.25" hidden="1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</row>
    <row r="609" spans="2:15" ht="14.25" hidden="1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</row>
    <row r="610" spans="2:15" ht="14.25" hidden="1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</row>
    <row r="611" spans="2:15" ht="14.25" hidden="1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</row>
    <row r="612" spans="2:15" ht="14.25" hidden="1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</row>
    <row r="613" spans="2:15" ht="14.25" hidden="1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</row>
    <row r="614" spans="2:15" ht="14.25" hidden="1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</row>
    <row r="615" spans="2:15" ht="14.25" hidden="1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</row>
    <row r="616" spans="2:15" ht="14.25" hidden="1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</row>
    <row r="617" spans="2:15" ht="14.25" hidden="1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</row>
    <row r="618" spans="2:15" ht="14.25" hidden="1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</row>
    <row r="619" spans="2:15" ht="14.25" hidden="1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</row>
    <row r="620" spans="2:15" ht="14.25" hidden="1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</row>
    <row r="621" spans="2:15" ht="14.25" hidden="1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</row>
    <row r="622" spans="2:15" ht="14.25" hidden="1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</row>
    <row r="623" spans="2:15" ht="14.25" hidden="1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</row>
    <row r="624" spans="2:15" ht="14.25" hidden="1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</row>
    <row r="625" spans="2:15" ht="14.25" hidden="1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</row>
    <row r="626" spans="2:15" ht="14.25" hidden="1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</row>
    <row r="627" spans="2:15" ht="14.25" hidden="1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</row>
    <row r="628" spans="2:15" ht="14.25" hidden="1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</row>
    <row r="629" spans="2:15" ht="14.25" hidden="1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</row>
    <row r="630" spans="2:15" ht="14.25" hidden="1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</row>
    <row r="631" spans="2:15" ht="14.25" hidden="1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</row>
    <row r="632" spans="2:15" ht="14.25" hidden="1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</row>
    <row r="633" spans="2:15" ht="14.25" hidden="1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</row>
    <row r="634" spans="2:15" ht="14.25" hidden="1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</row>
    <row r="635" spans="2:15" ht="14.25" hidden="1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</row>
    <row r="636" spans="2:15" ht="14.25" hidden="1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</row>
    <row r="637" spans="2:15" ht="14.25" hidden="1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</row>
    <row r="638" spans="2:15" ht="14.25" hidden="1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</row>
    <row r="639" spans="2:15" ht="14.25" hidden="1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</row>
    <row r="640" spans="2:15" ht="14.25" hidden="1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</row>
    <row r="641" spans="2:15" ht="14.25" hidden="1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</row>
    <row r="642" spans="2:15" ht="14.25" hidden="1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</row>
    <row r="643" spans="2:15" ht="14.25" hidden="1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</row>
    <row r="644" spans="2:15" ht="14.25" hidden="1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</row>
    <row r="645" spans="2:15" ht="14.25" hidden="1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</row>
    <row r="646" spans="2:15" ht="14.25" hidden="1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</row>
    <row r="647" spans="2:15" ht="14.25" hidden="1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</row>
    <row r="648" spans="2:15" ht="14.25" hidden="1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</row>
    <row r="649" spans="2:15" ht="14.25" hidden="1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</row>
    <row r="650" spans="2:15" ht="14.25" hidden="1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</row>
    <row r="651" spans="2:15" ht="14.25" hidden="1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</row>
    <row r="652" spans="2:15" ht="14.25" hidden="1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</row>
    <row r="653" spans="2:15" ht="14.25" hidden="1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</row>
    <row r="654" spans="2:15" ht="14.25" hidden="1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</row>
    <row r="655" spans="2:15" ht="14.25" hidden="1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</row>
    <row r="656" spans="2:15" ht="14.25" hidden="1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</row>
    <row r="657" spans="2:15" ht="14.25" hidden="1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</row>
    <row r="658" spans="2:15" ht="14.25" hidden="1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</row>
    <row r="659" spans="2:15" ht="14.25" hidden="1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</row>
    <row r="660" spans="2:15" ht="14.25" hidden="1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</row>
    <row r="661" spans="2:15" ht="14.25" hidden="1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</row>
    <row r="662" spans="2:15" ht="14.25" hidden="1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</row>
    <row r="663" spans="2:15" ht="14.25" hidden="1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</row>
    <row r="664" spans="2:15" ht="14.25" hidden="1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</row>
    <row r="665" spans="2:15" ht="14.25" hidden="1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</row>
    <row r="666" spans="2:15" ht="14.25" hidden="1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</row>
    <row r="667" spans="2:15" ht="14.25" hidden="1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</row>
    <row r="668" spans="2:15" ht="14.25" hidden="1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</row>
    <row r="669" spans="2:15" ht="14.25" hidden="1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</row>
    <row r="670" spans="2:15" ht="14.25" hidden="1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</row>
    <row r="671" spans="2:15" ht="14.25" hidden="1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</row>
    <row r="672" spans="2:15" ht="14.25" hidden="1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</row>
    <row r="673" spans="2:15" ht="14.25" hidden="1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</row>
    <row r="674" spans="2:15" ht="14.25" hidden="1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</row>
    <row r="675" spans="2:15" ht="14.25" hidden="1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</row>
    <row r="676" spans="2:15" ht="14.25" hidden="1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</row>
    <row r="677" spans="2:15" ht="14.25" hidden="1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</row>
    <row r="678" spans="2:15" ht="14.25" hidden="1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</row>
    <row r="679" spans="2:15" ht="14.25" hidden="1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</row>
    <row r="680" spans="2:15" ht="14.25" hidden="1" customHeight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</row>
    <row r="681" spans="2:15" ht="14.25" hidden="1" customHeight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</row>
    <row r="682" spans="2:15" ht="14.25" hidden="1" customHeight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</row>
    <row r="683" spans="2:15" ht="14.25" hidden="1" customHeight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</row>
    <row r="684" spans="2:15" ht="14.25" hidden="1" customHeight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</row>
    <row r="685" spans="2:15" ht="14.25" hidden="1" customHeight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</row>
    <row r="686" spans="2:15" ht="14.25" hidden="1" customHeight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</row>
    <row r="687" spans="2:15" ht="14.25" hidden="1" customHeight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</row>
    <row r="688" spans="2:15" ht="14.25" hidden="1" customHeight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</row>
    <row r="689" spans="2:15" ht="14.25" hidden="1" customHeight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</row>
    <row r="690" spans="2:15" ht="14.25" hidden="1" customHeight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</row>
    <row r="691" spans="2:15" ht="14.25" hidden="1" customHeight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</row>
    <row r="692" spans="2:15" ht="14.25" hidden="1" customHeight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</row>
    <row r="693" spans="2:15" ht="14.25" hidden="1" customHeight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</row>
    <row r="694" spans="2:15" ht="14.25" hidden="1" customHeight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</row>
    <row r="695" spans="2:15" ht="14.25" hidden="1" customHeight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</row>
    <row r="696" spans="2:15" ht="14.25" hidden="1" customHeight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</row>
    <row r="697" spans="2:15" ht="14.25" hidden="1" customHeight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</row>
    <row r="698" spans="2:15" ht="14.25" hidden="1" customHeight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</row>
    <row r="699" spans="2:15" ht="14.25" hidden="1" customHeight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</row>
    <row r="700" spans="2:15" ht="14.25" hidden="1" customHeight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</row>
    <row r="701" spans="2:15" ht="14.25" hidden="1" customHeight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</row>
    <row r="702" spans="2:15" ht="14.25" hidden="1" customHeight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</row>
    <row r="703" spans="2:15" ht="14.25" hidden="1" customHeight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</row>
    <row r="704" spans="2:15" ht="14.25" hidden="1" customHeight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</row>
    <row r="705" spans="2:15" ht="14.25" hidden="1" customHeight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</row>
    <row r="706" spans="2:15" ht="14.25" hidden="1" customHeight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</row>
    <row r="707" spans="2:15" ht="14.25" hidden="1" customHeight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</row>
    <row r="708" spans="2:15" ht="14.25" hidden="1" customHeight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</row>
    <row r="709" spans="2:15" ht="14.25" hidden="1" customHeight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</row>
    <row r="710" spans="2:15" ht="14.25" hidden="1" customHeight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</row>
    <row r="711" spans="2:15" ht="14.25" hidden="1" customHeight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</row>
    <row r="712" spans="2:15" ht="14.25" hidden="1" customHeight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</row>
    <row r="713" spans="2:15" ht="14.25" hidden="1" customHeight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</row>
    <row r="714" spans="2:15" ht="14.25" hidden="1" customHeight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</row>
    <row r="715" spans="2:15" ht="14.25" hidden="1" customHeight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</row>
    <row r="716" spans="2:15" ht="14.25" hidden="1" customHeight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</row>
    <row r="717" spans="2:15" ht="14.25" hidden="1" customHeight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</row>
    <row r="718" spans="2:15" ht="14.25" hidden="1" customHeight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</row>
    <row r="719" spans="2:15" ht="14.25" hidden="1" customHeight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</row>
    <row r="720" spans="2:15" ht="14.25" hidden="1" customHeight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</row>
    <row r="721" spans="2:15" ht="14.25" hidden="1" customHeight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</row>
    <row r="722" spans="2:15" ht="14.25" hidden="1" customHeight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</row>
    <row r="723" spans="2:15" ht="14.25" hidden="1" customHeight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</row>
    <row r="724" spans="2:15" ht="14.25" hidden="1" customHeight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</row>
    <row r="725" spans="2:15" ht="14.25" hidden="1" customHeight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</row>
    <row r="726" spans="2:15" ht="14.25" hidden="1" customHeight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</row>
    <row r="727" spans="2:15" ht="14.25" hidden="1" customHeight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</row>
    <row r="728" spans="2:15" ht="14.25" hidden="1" customHeight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</row>
    <row r="729" spans="2:15" ht="14.25" hidden="1" customHeight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</row>
    <row r="730" spans="2:15" ht="14.25" hidden="1" customHeight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</row>
    <row r="731" spans="2:15" ht="14.25" hidden="1" customHeight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</row>
    <row r="732" spans="2:15" ht="14.25" hidden="1" customHeight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</row>
    <row r="733" spans="2:15" ht="14.25" hidden="1" customHeight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</row>
    <row r="734" spans="2:15" ht="14.25" hidden="1" customHeight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</row>
    <row r="735" spans="2:15" ht="14.25" hidden="1" customHeight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</row>
    <row r="736" spans="2:15" ht="14.25" hidden="1" customHeight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</row>
    <row r="737" spans="2:15" ht="14.25" hidden="1" customHeight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</row>
    <row r="738" spans="2:15" ht="14.25" hidden="1" customHeight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</row>
    <row r="739" spans="2:15" ht="14.25" hidden="1" customHeight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</row>
    <row r="740" spans="2:15" ht="14.25" hidden="1" customHeight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</row>
    <row r="741" spans="2:15" ht="14.25" hidden="1" customHeight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</row>
    <row r="742" spans="2:15" ht="14.25" hidden="1" customHeight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</row>
    <row r="743" spans="2:15" ht="14.25" hidden="1" customHeight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</row>
    <row r="744" spans="2:15" ht="14.25" hidden="1" customHeight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</row>
    <row r="745" spans="2:15" ht="14.25" hidden="1" customHeight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</row>
    <row r="746" spans="2:15" ht="14.25" hidden="1" customHeight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</row>
    <row r="747" spans="2:15" ht="14.25" hidden="1" customHeight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</row>
    <row r="748" spans="2:15" ht="14.25" hidden="1" customHeight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</row>
    <row r="749" spans="2:15" ht="14.25" hidden="1" customHeight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</row>
    <row r="750" spans="2:15" ht="14.25" hidden="1" customHeight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</row>
    <row r="751" spans="2:15" ht="14.25" hidden="1" customHeight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</row>
    <row r="752" spans="2:15" ht="14.25" hidden="1" customHeight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</row>
    <row r="753" spans="2:15" ht="14.25" hidden="1" customHeight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</row>
    <row r="754" spans="2:15" ht="14.25" hidden="1" customHeight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</row>
    <row r="755" spans="2:15" ht="14.25" hidden="1" customHeight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</row>
    <row r="756" spans="2:15" ht="14.25" hidden="1" customHeight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</row>
    <row r="757" spans="2:15" ht="14.25" hidden="1" customHeight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</row>
    <row r="758" spans="2:15" ht="14.25" hidden="1" customHeight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</row>
    <row r="759" spans="2:15" ht="14.25" hidden="1" customHeight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</row>
    <row r="760" spans="2:15" ht="14.25" hidden="1" customHeight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</row>
    <row r="761" spans="2:15" ht="14.25" hidden="1" customHeight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</row>
    <row r="762" spans="2:15" ht="14.25" hidden="1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</row>
    <row r="763" spans="2:15" ht="14.25" hidden="1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</row>
    <row r="764" spans="2:15" ht="14.25" hidden="1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</row>
    <row r="765" spans="2:15" ht="14.25" hidden="1" customHeight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</row>
    <row r="766" spans="2:15" ht="14.25" hidden="1" customHeight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</row>
    <row r="767" spans="2:15" ht="14.25" hidden="1" customHeight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</row>
    <row r="768" spans="2:15" ht="14.25" hidden="1" customHeight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</row>
    <row r="769" spans="2:15" ht="14.25" hidden="1" customHeight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</row>
    <row r="770" spans="2:15" ht="14.25" hidden="1" customHeight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</row>
    <row r="771" spans="2:15" ht="14.25" hidden="1" customHeight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</row>
    <row r="772" spans="2:15" ht="14.25" hidden="1" customHeight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</row>
    <row r="773" spans="2:15" ht="14.25" hidden="1" customHeight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</row>
    <row r="774" spans="2:15" ht="14.25" hidden="1" customHeight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</row>
    <row r="775" spans="2:15" ht="14.25" hidden="1" customHeight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</row>
    <row r="776" spans="2:15" ht="14.25" hidden="1" customHeight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</row>
    <row r="777" spans="2:15" ht="14.25" hidden="1" customHeight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</row>
    <row r="778" spans="2:15" ht="14.25" hidden="1" customHeight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</row>
    <row r="779" spans="2:15" ht="14.25" hidden="1" customHeight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</row>
    <row r="780" spans="2:15" ht="14.25" hidden="1" customHeight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</row>
    <row r="781" spans="2:15" ht="14.25" hidden="1" customHeight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</row>
    <row r="782" spans="2:15" ht="14.25" hidden="1" customHeight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</row>
    <row r="783" spans="2:15" ht="14.25" hidden="1" customHeight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</row>
    <row r="784" spans="2:15" ht="14.25" hidden="1" customHeight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</row>
    <row r="785" spans="2:15" ht="14.25" hidden="1" customHeight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</row>
    <row r="786" spans="2:15" ht="14.25" hidden="1" customHeight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</row>
    <row r="787" spans="2:15" ht="14.25" hidden="1" customHeight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</row>
    <row r="788" spans="2:15" ht="14.25" hidden="1" customHeight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</row>
    <row r="789" spans="2:15" ht="14.25" hidden="1" customHeight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</row>
    <row r="790" spans="2:15" ht="14.25" hidden="1" customHeight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</row>
    <row r="791" spans="2:15" ht="14.25" hidden="1" customHeight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</row>
    <row r="792" spans="2:15" ht="14.25" hidden="1" customHeight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</row>
    <row r="793" spans="2:15" ht="14.25" hidden="1" customHeight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</row>
    <row r="794" spans="2:15" ht="14.25" hidden="1" customHeight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</row>
    <row r="795" spans="2:15" ht="14.25" hidden="1" customHeight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</row>
    <row r="796" spans="2:15" ht="14.25" hidden="1" customHeight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</row>
    <row r="797" spans="2:15" ht="14.25" hidden="1" customHeight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</row>
    <row r="798" spans="2:15" ht="14.25" hidden="1" customHeight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</row>
    <row r="799" spans="2:15" ht="14.25" hidden="1" customHeight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</row>
    <row r="800" spans="2:15" ht="14.25" hidden="1" customHeight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</row>
    <row r="801" spans="2:15" ht="14.25" hidden="1" customHeight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</row>
    <row r="802" spans="2:15" ht="14.25" hidden="1" customHeight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</row>
    <row r="803" spans="2:15" ht="14.25" hidden="1" customHeight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</row>
    <row r="804" spans="2:15" ht="14.25" hidden="1" customHeight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</row>
    <row r="805" spans="2:15" ht="14.25" hidden="1" customHeight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</row>
    <row r="806" spans="2:15" ht="14.25" hidden="1" customHeight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</row>
    <row r="807" spans="2:15" ht="14.25" hidden="1" customHeight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</row>
    <row r="808" spans="2:15" ht="14.25" hidden="1" customHeight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</row>
    <row r="809" spans="2:15" ht="14.25" hidden="1" customHeight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</row>
    <row r="810" spans="2:15" ht="14.25" hidden="1" customHeight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</row>
    <row r="811" spans="2:15" ht="14.25" hidden="1" customHeight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</row>
    <row r="812" spans="2:15" ht="14.25" hidden="1" customHeight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</row>
    <row r="813" spans="2:15" ht="14.25" hidden="1" customHeight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</row>
    <row r="814" spans="2:15" ht="14.25" hidden="1" customHeight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</row>
    <row r="815" spans="2:15" ht="14.25" hidden="1" customHeight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</row>
    <row r="816" spans="2:15" ht="14.25" hidden="1" customHeight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</row>
    <row r="817" spans="2:15" ht="14.25" hidden="1" customHeight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</row>
    <row r="818" spans="2:15" ht="14.25" hidden="1" customHeight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</row>
    <row r="819" spans="2:15" ht="14.25" hidden="1" customHeight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</row>
    <row r="820" spans="2:15" ht="14.25" hidden="1" customHeight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</row>
    <row r="821" spans="2:15" ht="14.25" hidden="1" customHeight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</row>
    <row r="822" spans="2:15" ht="14.25" hidden="1" customHeight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</row>
    <row r="823" spans="2:15" ht="14.25" hidden="1" customHeight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</row>
    <row r="824" spans="2:15" ht="14.25" hidden="1" customHeight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</row>
    <row r="825" spans="2:15" ht="14.25" hidden="1" customHeight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</row>
    <row r="826" spans="2:15" ht="14.25" hidden="1" customHeight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</row>
    <row r="827" spans="2:15" ht="14.25" hidden="1" customHeight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</row>
    <row r="828" spans="2:15" ht="14.25" hidden="1" customHeight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</row>
    <row r="829" spans="2:15" ht="14.25" hidden="1" customHeight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</row>
    <row r="830" spans="2:15" ht="14.25" hidden="1" customHeight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</row>
    <row r="831" spans="2:15" ht="14.25" hidden="1" customHeight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</row>
    <row r="832" spans="2:15" ht="14.25" hidden="1" customHeight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</row>
    <row r="833" spans="2:15" ht="14.25" hidden="1" customHeight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</row>
    <row r="834" spans="2:15" ht="14.25" hidden="1" customHeight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</row>
    <row r="835" spans="2:15" ht="14.25" hidden="1" customHeight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</row>
    <row r="836" spans="2:15" ht="14.25" hidden="1" customHeight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</row>
    <row r="837" spans="2:15" ht="14.25" hidden="1" customHeight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</row>
    <row r="838" spans="2:15" ht="14.25" hidden="1" customHeight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</row>
    <row r="839" spans="2:15" ht="14.25" hidden="1" customHeight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</row>
    <row r="840" spans="2:15" ht="14.25" hidden="1" customHeight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</row>
    <row r="841" spans="2:15" ht="14.25" hidden="1" customHeight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</row>
    <row r="842" spans="2:15" ht="14.25" hidden="1" customHeight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</row>
    <row r="843" spans="2:15" ht="14.25" hidden="1" customHeight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</row>
    <row r="844" spans="2:15" ht="14.25" hidden="1" customHeight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</row>
    <row r="845" spans="2:15" ht="14.25" hidden="1" customHeight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</row>
    <row r="846" spans="2:15" ht="14.25" hidden="1" customHeight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</row>
    <row r="847" spans="2:15" ht="14.25" hidden="1" customHeight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</row>
    <row r="848" spans="2:15" ht="14.25" hidden="1" customHeight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</row>
    <row r="849" spans="2:15" ht="14.25" hidden="1" customHeight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</row>
    <row r="850" spans="2:15" ht="14.25" hidden="1" customHeight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</row>
    <row r="851" spans="2:15" ht="14.25" hidden="1" customHeight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</row>
    <row r="852" spans="2:15" ht="14.25" hidden="1" customHeight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</row>
    <row r="853" spans="2:15" ht="14.25" hidden="1" customHeight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</row>
    <row r="854" spans="2:15" ht="14.25" hidden="1" customHeight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</row>
    <row r="855" spans="2:15" ht="14.25" hidden="1" customHeight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</row>
    <row r="856" spans="2:15" ht="14.25" hidden="1" customHeight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</row>
    <row r="857" spans="2:15" ht="14.25" hidden="1" customHeight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</row>
    <row r="858" spans="2:15" ht="14.25" hidden="1" customHeight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</row>
    <row r="859" spans="2:15" ht="14.25" hidden="1" customHeight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</row>
    <row r="860" spans="2:15" ht="14.25" hidden="1" customHeight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</row>
    <row r="861" spans="2:15" ht="14.25" hidden="1" customHeight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</row>
    <row r="862" spans="2:15" ht="14.25" hidden="1" customHeight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</row>
    <row r="863" spans="2:15" ht="14.25" hidden="1" customHeight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</row>
    <row r="864" spans="2:15" ht="14.25" hidden="1" customHeight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</row>
    <row r="865" spans="2:15" ht="14.25" hidden="1" customHeight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</row>
    <row r="866" spans="2:15" ht="14.25" hidden="1" customHeight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</row>
    <row r="867" spans="2:15" ht="14.25" hidden="1" customHeight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</row>
    <row r="868" spans="2:15" ht="14.25" hidden="1" customHeight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</row>
    <row r="869" spans="2:15" ht="14.25" hidden="1" customHeight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</row>
    <row r="870" spans="2:15" ht="14.25" hidden="1" customHeight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</row>
    <row r="871" spans="2:15" ht="14.25" hidden="1" customHeight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</row>
    <row r="872" spans="2:15" ht="14.25" hidden="1" customHeight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</row>
    <row r="873" spans="2:15" ht="14.25" hidden="1" customHeight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</row>
    <row r="874" spans="2:15" ht="14.25" hidden="1" customHeight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</row>
    <row r="875" spans="2:15" ht="14.25" hidden="1" customHeight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</row>
    <row r="876" spans="2:15" ht="14.25" hidden="1" customHeight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</row>
    <row r="877" spans="2:15" ht="14.25" hidden="1" customHeight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</row>
    <row r="878" spans="2:15" ht="14.25" hidden="1" customHeight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</row>
    <row r="879" spans="2:15" ht="14.25" hidden="1" customHeight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</row>
    <row r="880" spans="2:15" ht="14.25" hidden="1" customHeight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</row>
    <row r="881" spans="2:15" ht="14.25" hidden="1" customHeight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</row>
    <row r="882" spans="2:15" ht="14.25" hidden="1" customHeight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</row>
    <row r="883" spans="2:15" ht="14.25" hidden="1" customHeight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</row>
    <row r="884" spans="2:15" ht="14.25" hidden="1" customHeight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</row>
    <row r="885" spans="2:15" ht="14.25" hidden="1" customHeight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</row>
    <row r="886" spans="2:15" ht="14.25" hidden="1" customHeight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</row>
    <row r="887" spans="2:15" ht="14.25" hidden="1" customHeight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</row>
    <row r="888" spans="2:15" ht="14.25" hidden="1" customHeight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</row>
    <row r="889" spans="2:15" ht="14.25" hidden="1" customHeight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</row>
    <row r="890" spans="2:15" ht="14.25" hidden="1" customHeight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</row>
    <row r="891" spans="2:15" ht="14.25" hidden="1" customHeight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</row>
    <row r="892" spans="2:15" ht="14.25" hidden="1" customHeight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</row>
    <row r="893" spans="2:15" ht="14.25" hidden="1" customHeight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</row>
    <row r="894" spans="2:15" ht="14.25" hidden="1" customHeight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</row>
    <row r="895" spans="2:15" ht="14.25" hidden="1" customHeight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</row>
    <row r="896" spans="2:15" ht="14.25" hidden="1" customHeight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</row>
    <row r="897" spans="2:15" ht="14.25" hidden="1" customHeight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</row>
    <row r="898" spans="2:15" ht="14.25" hidden="1" customHeight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</row>
    <row r="899" spans="2:15" ht="14.25" hidden="1" customHeight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</row>
    <row r="900" spans="2:15" ht="14.25" hidden="1" customHeight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</row>
    <row r="901" spans="2:15" ht="14.25" hidden="1" customHeight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</row>
    <row r="902" spans="2:15" ht="14.25" hidden="1" customHeight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</row>
    <row r="903" spans="2:15" ht="14.25" hidden="1" customHeight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</row>
    <row r="904" spans="2:15" ht="14.25" hidden="1" customHeight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</row>
    <row r="905" spans="2:15" ht="14.25" hidden="1" customHeight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</row>
    <row r="906" spans="2:15" ht="14.25" hidden="1" customHeight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</row>
    <row r="907" spans="2:15" ht="14.25" hidden="1" customHeight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</row>
    <row r="908" spans="2:15" ht="14.25" hidden="1" customHeight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</row>
    <row r="909" spans="2:15" ht="14.25" hidden="1" customHeight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</row>
    <row r="910" spans="2:15" ht="14.25" hidden="1" customHeight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</row>
    <row r="911" spans="2:15" ht="14.25" hidden="1" customHeight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</row>
    <row r="912" spans="2:15" ht="14.25" hidden="1" customHeight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</row>
    <row r="913" spans="2:15" ht="14.25" hidden="1" customHeight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</row>
    <row r="914" spans="2:15" ht="14.25" hidden="1" customHeight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</row>
    <row r="915" spans="2:15" ht="14.25" hidden="1" customHeight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</row>
    <row r="916" spans="2:15" ht="14.25" hidden="1" customHeight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</row>
    <row r="917" spans="2:15" ht="14.25" hidden="1" customHeight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</row>
    <row r="918" spans="2:15" ht="14.25" hidden="1" customHeight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</row>
    <row r="919" spans="2:15" ht="14.25" hidden="1" customHeight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</row>
    <row r="920" spans="2:15" ht="14.25" hidden="1" customHeight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</row>
    <row r="921" spans="2:15" ht="14.25" hidden="1" customHeight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</row>
    <row r="922" spans="2:15" ht="14.25" hidden="1" customHeight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</row>
    <row r="923" spans="2:15" ht="14.25" hidden="1" customHeight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</row>
    <row r="924" spans="2:15" ht="14.25" hidden="1" customHeight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</row>
    <row r="925" spans="2:15" ht="14.25" hidden="1" customHeight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</row>
    <row r="926" spans="2:15" ht="14.25" hidden="1" customHeight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</row>
    <row r="927" spans="2:15" ht="14.25" hidden="1" customHeight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</row>
    <row r="928" spans="2:15" ht="14.25" hidden="1" customHeight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</row>
    <row r="929" spans="2:15" ht="14.25" hidden="1" customHeight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</row>
    <row r="930" spans="2:15" ht="14.25" hidden="1" customHeight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</row>
    <row r="931" spans="2:15" ht="14.25" hidden="1" customHeight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</row>
    <row r="932" spans="2:15" ht="14.25" hidden="1" customHeight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</row>
    <row r="933" spans="2:15" ht="14.25" hidden="1" customHeight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</row>
    <row r="934" spans="2:15" ht="14.25" hidden="1" customHeight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</row>
    <row r="935" spans="2:15" ht="14.25" hidden="1" customHeight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</row>
    <row r="936" spans="2:15" ht="14.25" hidden="1" customHeight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</row>
    <row r="937" spans="2:15" ht="14.25" hidden="1" customHeight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</row>
    <row r="938" spans="2:15" ht="14.25" hidden="1" customHeight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</row>
    <row r="939" spans="2:15" ht="14.25" hidden="1" customHeight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</row>
    <row r="940" spans="2:15" ht="14.25" hidden="1" customHeight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</row>
    <row r="941" spans="2:15" ht="14.25" hidden="1" customHeight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</row>
    <row r="942" spans="2:15" ht="14.25" hidden="1" customHeight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</row>
    <row r="943" spans="2:15" ht="14.25" hidden="1" customHeight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</row>
    <row r="944" spans="2:15" ht="14.25" hidden="1" customHeight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</row>
    <row r="945" spans="2:15" ht="14.25" hidden="1" customHeight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</row>
    <row r="946" spans="2:15" ht="14.25" hidden="1" customHeight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</row>
    <row r="947" spans="2:15" ht="14.25" hidden="1" customHeight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</row>
    <row r="948" spans="2:15" ht="14.25" hidden="1" customHeight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</row>
    <row r="949" spans="2:15" ht="14.25" hidden="1" customHeight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</row>
    <row r="950" spans="2:15" ht="14.25" hidden="1" customHeight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</row>
    <row r="951" spans="2:15" ht="14.25" hidden="1" customHeight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</row>
    <row r="952" spans="2:15" ht="14.25" hidden="1" customHeight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</row>
    <row r="953" spans="2:15" ht="14.25" hidden="1" customHeight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</row>
    <row r="954" spans="2:15" ht="14.25" hidden="1" customHeight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</row>
    <row r="955" spans="2:15" ht="14.25" hidden="1" customHeight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</row>
    <row r="956" spans="2:15" ht="14.25" hidden="1" customHeight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</row>
    <row r="957" spans="2:15" ht="14.25" hidden="1" customHeight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</row>
    <row r="958" spans="2:15" ht="14.25" hidden="1" customHeight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</row>
    <row r="959" spans="2:15" ht="14.25" hidden="1" customHeight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</row>
    <row r="960" spans="2:15" ht="14.25" hidden="1" customHeight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</row>
    <row r="961" spans="2:15" ht="14.25" hidden="1" customHeight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</row>
    <row r="962" spans="2:15" ht="14.25" hidden="1" customHeight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</row>
    <row r="963" spans="2:15" ht="14.25" hidden="1" customHeight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</row>
    <row r="964" spans="2:15" ht="14.25" hidden="1" customHeight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</row>
    <row r="965" spans="2:15" ht="14.25" hidden="1" customHeight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</row>
    <row r="966" spans="2:15" ht="14.25" hidden="1" customHeight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</row>
    <row r="967" spans="2:15" ht="14.25" hidden="1" customHeight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</row>
    <row r="968" spans="2:15" ht="14.25" hidden="1" customHeight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</row>
    <row r="969" spans="2:15" ht="14.25" hidden="1" customHeight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</row>
    <row r="970" spans="2:15" ht="14.25" hidden="1" customHeight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</row>
    <row r="971" spans="2:15" ht="14.25" hidden="1" customHeight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</row>
    <row r="972" spans="2:15" ht="14.25" hidden="1" customHeight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</row>
    <row r="973" spans="2:15" ht="14.25" hidden="1" customHeight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</row>
    <row r="974" spans="2:15" ht="14.25" hidden="1" customHeight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</row>
    <row r="975" spans="2:15" ht="14.25" hidden="1" customHeight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</row>
    <row r="976" spans="2:15" ht="14.25" hidden="1" customHeight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</row>
    <row r="977" spans="2:15" ht="14.25" hidden="1" customHeight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</row>
    <row r="978" spans="2:15" ht="14.25" hidden="1" customHeight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</row>
    <row r="979" spans="2:15" ht="14.25" hidden="1" customHeight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</row>
    <row r="980" spans="2:15" ht="14.25" hidden="1" customHeight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</row>
    <row r="981" spans="2:15" ht="14.25" hidden="1" customHeight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</row>
    <row r="982" spans="2:15" ht="14.25" hidden="1" customHeight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</row>
    <row r="983" spans="2:15" ht="14.25" hidden="1" customHeight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</row>
    <row r="984" spans="2:15" ht="14.25" hidden="1" customHeight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</row>
    <row r="985" spans="2:15" ht="14.25" hidden="1" customHeight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</row>
    <row r="986" spans="2:15" ht="14.25" hidden="1" customHeight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</row>
    <row r="987" spans="2:15" ht="14.25" hidden="1" customHeight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</row>
    <row r="988" spans="2:15" ht="14.25" hidden="1" customHeight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</row>
    <row r="989" spans="2:15" ht="14.25" hidden="1" customHeight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</row>
    <row r="990" spans="2:15" ht="14.25" hidden="1" customHeight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</row>
    <row r="991" spans="2:15" ht="14.25" hidden="1" customHeight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</row>
    <row r="992" spans="2:15" ht="14.25" hidden="1" customHeight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</row>
    <row r="993" spans="2:15" ht="14.25" hidden="1" customHeight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</row>
    <row r="994" spans="2:15" ht="14.25" hidden="1" customHeight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</row>
    <row r="995" spans="2:15" ht="14.25" hidden="1" customHeight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</row>
    <row r="996" spans="2:15" ht="14.25" hidden="1" customHeight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</row>
    <row r="997" spans="2:15" ht="14.25" hidden="1" customHeight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</row>
    <row r="998" spans="2:15" ht="14.25" hidden="1" customHeight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</row>
    <row r="999" spans="2:15" ht="14.25" hidden="1" customHeight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</row>
    <row r="1000" spans="2:15" ht="14.25" hidden="1" customHeight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</row>
    <row r="1001" spans="2:15" ht="14.25" hidden="1" customHeight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4"/>
      <c r="L1001" s="4"/>
      <c r="M1001" s="4"/>
      <c r="N1001" s="4"/>
      <c r="O1001" s="4"/>
    </row>
    <row r="1002" spans="2:15" ht="14.25" hidden="1" customHeight="1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4"/>
      <c r="L1002" s="4"/>
      <c r="M1002" s="4"/>
      <c r="N1002" s="4"/>
      <c r="O1002" s="4"/>
    </row>
    <row r="1003" spans="2:15" ht="14.25" hidden="1" customHeight="1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4"/>
      <c r="L1003" s="4"/>
      <c r="M1003" s="4"/>
      <c r="N1003" s="4"/>
      <c r="O1003" s="4"/>
    </row>
    <row r="1004" spans="2:15" ht="14.25" hidden="1" customHeight="1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4"/>
      <c r="L1004" s="4"/>
      <c r="M1004" s="4"/>
      <c r="N1004" s="4"/>
      <c r="O1004" s="4"/>
    </row>
    <row r="1005" spans="2:15" ht="14.25" hidden="1" customHeight="1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4"/>
      <c r="L1005" s="4"/>
      <c r="M1005" s="4"/>
      <c r="N1005" s="4"/>
      <c r="O1005" s="4"/>
    </row>
    <row r="1006" spans="2:15" ht="14.25" hidden="1" customHeight="1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4"/>
      <c r="L1006" s="4"/>
      <c r="M1006" s="4"/>
      <c r="N1006" s="4"/>
      <c r="O1006" s="4"/>
    </row>
    <row r="1007" spans="2:15" ht="14.25" hidden="1" customHeight="1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4"/>
      <c r="L1007" s="4"/>
      <c r="M1007" s="4"/>
      <c r="N1007" s="4"/>
      <c r="O1007" s="4"/>
    </row>
    <row r="1008" spans="2:15" ht="14.25" hidden="1" customHeight="1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4"/>
      <c r="L1008" s="4"/>
      <c r="M1008" s="4"/>
      <c r="N1008" s="4"/>
      <c r="O1008" s="4"/>
    </row>
    <row r="1009" spans="2:15" ht="14.25" hidden="1" customHeight="1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4"/>
      <c r="L1009" s="4"/>
      <c r="M1009" s="4"/>
      <c r="N1009" s="4"/>
      <c r="O1009" s="4"/>
    </row>
    <row r="1010" spans="2:15" ht="14.25" hidden="1" customHeight="1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4"/>
      <c r="L1010" s="4"/>
      <c r="M1010" s="4"/>
      <c r="N1010" s="4"/>
      <c r="O1010" s="4"/>
    </row>
    <row r="1011" spans="2:15" ht="14.25" hidden="1" customHeight="1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4"/>
      <c r="L1011" s="4"/>
      <c r="M1011" s="4"/>
      <c r="N1011" s="4"/>
      <c r="O1011" s="4"/>
    </row>
    <row r="1012" spans="2:15" ht="14.25" hidden="1" customHeight="1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4"/>
      <c r="L1012" s="4"/>
      <c r="M1012" s="4"/>
      <c r="N1012" s="4"/>
      <c r="O1012" s="4"/>
    </row>
    <row r="1013" spans="2:15" ht="14.25" hidden="1" customHeight="1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4"/>
      <c r="L1013" s="4"/>
      <c r="M1013" s="4"/>
      <c r="N1013" s="4"/>
      <c r="O1013" s="4"/>
    </row>
    <row r="1014" spans="2:15" ht="14.25" hidden="1" customHeight="1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4"/>
      <c r="L1014" s="4"/>
      <c r="M1014" s="4"/>
      <c r="N1014" s="4"/>
      <c r="O1014" s="4"/>
    </row>
    <row r="1015" spans="2:15" ht="14.25" hidden="1" customHeight="1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4"/>
      <c r="L1015" s="4"/>
      <c r="M1015" s="4"/>
      <c r="N1015" s="4"/>
      <c r="O1015" s="4"/>
    </row>
    <row r="1016" spans="2:15" ht="14.25" hidden="1" customHeight="1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4"/>
      <c r="L1016" s="4"/>
      <c r="M1016" s="4"/>
      <c r="N1016" s="4"/>
      <c r="O1016" s="4"/>
    </row>
    <row r="1017" spans="2:15" ht="14.25" hidden="1" customHeight="1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4"/>
      <c r="L1017" s="4"/>
      <c r="M1017" s="4"/>
      <c r="N1017" s="4"/>
      <c r="O1017" s="4"/>
    </row>
    <row r="1018" spans="2:15" ht="14.25" hidden="1" customHeight="1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4"/>
      <c r="L1018" s="4"/>
      <c r="M1018" s="4"/>
      <c r="N1018" s="4"/>
      <c r="O1018" s="4"/>
    </row>
    <row r="1019" spans="2:15" ht="14.25" hidden="1" customHeight="1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4"/>
      <c r="L1019" s="4"/>
      <c r="M1019" s="4"/>
      <c r="N1019" s="4"/>
      <c r="O1019" s="4"/>
    </row>
    <row r="1020" spans="2:15" ht="14.25" hidden="1" customHeight="1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4"/>
      <c r="L1020" s="4"/>
      <c r="M1020" s="4"/>
      <c r="N1020" s="4"/>
      <c r="O1020" s="4"/>
    </row>
    <row r="1021" spans="2:15" ht="14.25" hidden="1" customHeight="1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4"/>
      <c r="L1021" s="4"/>
      <c r="M1021" s="4"/>
      <c r="N1021" s="4"/>
      <c r="O1021" s="4"/>
    </row>
    <row r="1022" spans="2:15" ht="14.25" hidden="1" customHeight="1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4"/>
      <c r="L1022" s="4"/>
      <c r="M1022" s="4"/>
      <c r="N1022" s="4"/>
      <c r="O1022" s="4"/>
    </row>
    <row r="1023" spans="2:15" ht="14.25" hidden="1" customHeight="1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4"/>
      <c r="L1023" s="4"/>
      <c r="M1023" s="4"/>
      <c r="N1023" s="4"/>
      <c r="O1023" s="4"/>
    </row>
    <row r="1024" spans="2:15" ht="14.25" hidden="1" customHeight="1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4"/>
      <c r="L1024" s="4"/>
      <c r="M1024" s="4"/>
      <c r="N1024" s="4"/>
      <c r="O1024" s="4"/>
    </row>
    <row r="1025" spans="2:15" ht="14.25" hidden="1" customHeight="1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4"/>
      <c r="L1025" s="4"/>
      <c r="M1025" s="4"/>
      <c r="N1025" s="4"/>
      <c r="O1025" s="4"/>
    </row>
    <row r="1026" spans="2:15" ht="14.25" hidden="1" customHeight="1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4"/>
      <c r="L1026" s="4"/>
      <c r="M1026" s="4"/>
      <c r="N1026" s="4"/>
      <c r="O1026" s="4"/>
    </row>
    <row r="1027" spans="2:15" ht="14.25" hidden="1" customHeight="1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4"/>
      <c r="L1027" s="4"/>
      <c r="M1027" s="4"/>
      <c r="N1027" s="4"/>
      <c r="O1027" s="4"/>
    </row>
    <row r="1028" spans="2:15" ht="14.25" hidden="1" customHeight="1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4"/>
      <c r="L1028" s="4"/>
      <c r="M1028" s="4"/>
      <c r="N1028" s="4"/>
      <c r="O1028" s="4"/>
    </row>
    <row r="1029" spans="2:15" ht="14.25" hidden="1" customHeight="1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4"/>
      <c r="L1029" s="4"/>
      <c r="M1029" s="4"/>
      <c r="N1029" s="4"/>
      <c r="O1029" s="4"/>
    </row>
    <row r="1030" spans="2:15" ht="14.25" hidden="1" customHeight="1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4"/>
      <c r="L1030" s="4"/>
      <c r="M1030" s="4"/>
      <c r="N1030" s="4"/>
      <c r="O1030" s="4"/>
    </row>
    <row r="1031" spans="2:15" ht="14.25" hidden="1" customHeight="1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4"/>
      <c r="L1031" s="4"/>
      <c r="M1031" s="4"/>
      <c r="N1031" s="4"/>
      <c r="O1031" s="4"/>
    </row>
    <row r="1032" spans="2:15" ht="15" customHeight="1" x14ac:dyDescent="0.2"/>
    <row r="1033" spans="2:15" ht="15" customHeight="1" x14ac:dyDescent="0.2"/>
  </sheetData>
  <sheetProtection algorithmName="SHA-512" hashValue="vm63nJ0A2v5LT8RqUM2aPe4aG96yaIsXSniuaPAmdEd2cADigd24kWHF0UE9GH7+B+HT8oqklFBQ3NShIpTBVw==" saltValue="TNiPm8r1sE+sUujM3UGe5w==" spinCount="100000" sheet="1" selectLockedCells="1"/>
  <protectedRanges>
    <protectedRange sqref="G91 F9:F15 F88:F90 E19 F59:I84 E21 F20 E23:E27 F22 E40 E42:E46 F41 E33:E34 D9:D15 C59:E83 E49:E54" name="Orange fields"/>
    <protectedRange sqref="E38:E39" name="Orange fields_1"/>
    <protectedRange sqref="E29:E32" name="Orange fields_2"/>
    <protectedRange sqref="B33:C34 B53:C54" name="Orange fields_3"/>
  </protectedRanges>
  <mergeCells count="108">
    <mergeCell ref="D104:D112"/>
    <mergeCell ref="D113:D122"/>
    <mergeCell ref="B90:E90"/>
    <mergeCell ref="F90:G90"/>
    <mergeCell ref="F91:J91"/>
    <mergeCell ref="F89:G89"/>
    <mergeCell ref="C77:D77"/>
    <mergeCell ref="C78:D78"/>
    <mergeCell ref="C79:D79"/>
    <mergeCell ref="C80:D80"/>
    <mergeCell ref="C81:D81"/>
    <mergeCell ref="C82:D82"/>
    <mergeCell ref="C83:D83"/>
    <mergeCell ref="B84:J84"/>
    <mergeCell ref="B85:J85"/>
    <mergeCell ref="B86:G86"/>
    <mergeCell ref="F88:G88"/>
    <mergeCell ref="E49:F49"/>
    <mergeCell ref="H49:J49"/>
    <mergeCell ref="E50:F50"/>
    <mergeCell ref="H50:J50"/>
    <mergeCell ref="E51:F51"/>
    <mergeCell ref="H51:J51"/>
    <mergeCell ref="C63:D63"/>
    <mergeCell ref="E52:F52"/>
    <mergeCell ref="H52:J52"/>
    <mergeCell ref="B53:C53"/>
    <mergeCell ref="E53:F53"/>
    <mergeCell ref="H53:J53"/>
    <mergeCell ref="B54:C54"/>
    <mergeCell ref="E54:F54"/>
    <mergeCell ref="H54:J54"/>
    <mergeCell ref="C58:D58"/>
    <mergeCell ref="C59:D59"/>
    <mergeCell ref="C60:D60"/>
    <mergeCell ref="C61:D61"/>
    <mergeCell ref="C62:D62"/>
    <mergeCell ref="H48:J48"/>
    <mergeCell ref="E39:F39"/>
    <mergeCell ref="E40:F40"/>
    <mergeCell ref="H40:J40"/>
    <mergeCell ref="E41:F41"/>
    <mergeCell ref="E42:F42"/>
    <mergeCell ref="H42:J43"/>
    <mergeCell ref="E43:F43"/>
    <mergeCell ref="E44:F44"/>
    <mergeCell ref="H44:J45"/>
    <mergeCell ref="E45:F45"/>
    <mergeCell ref="E46:F46"/>
    <mergeCell ref="H46:J46"/>
    <mergeCell ref="E38:F38"/>
    <mergeCell ref="H38:J38"/>
    <mergeCell ref="E31:F31"/>
    <mergeCell ref="H31:J31"/>
    <mergeCell ref="E32:F32"/>
    <mergeCell ref="H32:J32"/>
    <mergeCell ref="B34:C34"/>
    <mergeCell ref="E34:F34"/>
    <mergeCell ref="H34:J34"/>
    <mergeCell ref="B35:J35"/>
    <mergeCell ref="H37:J37"/>
    <mergeCell ref="E23:F23"/>
    <mergeCell ref="H23:J24"/>
    <mergeCell ref="E24:F24"/>
    <mergeCell ref="E25:F25"/>
    <mergeCell ref="H25:J26"/>
    <mergeCell ref="E26:F26"/>
    <mergeCell ref="B33:C33"/>
    <mergeCell ref="E33:F33"/>
    <mergeCell ref="H33:J33"/>
    <mergeCell ref="E27:F27"/>
    <mergeCell ref="H27:J27"/>
    <mergeCell ref="H28:J28"/>
    <mergeCell ref="E29:F29"/>
    <mergeCell ref="H29:J29"/>
    <mergeCell ref="E30:F30"/>
    <mergeCell ref="H30:J30"/>
    <mergeCell ref="E10:F10"/>
    <mergeCell ref="G3:J3"/>
    <mergeCell ref="G4:J4"/>
    <mergeCell ref="G5:J5"/>
    <mergeCell ref="G6:J6"/>
    <mergeCell ref="E9:F9"/>
    <mergeCell ref="E22:F22"/>
    <mergeCell ref="E11:F11"/>
    <mergeCell ref="E12:F12"/>
    <mergeCell ref="E13:F13"/>
    <mergeCell ref="E14:F14"/>
    <mergeCell ref="E15:F15"/>
    <mergeCell ref="B16:J16"/>
    <mergeCell ref="E19:F19"/>
    <mergeCell ref="H19:J19"/>
    <mergeCell ref="E20:F20"/>
    <mergeCell ref="E21:F21"/>
    <mergeCell ref="H21:J21"/>
    <mergeCell ref="C74:D74"/>
    <mergeCell ref="C75:D75"/>
    <mergeCell ref="C76:D76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</mergeCells>
  <phoneticPr fontId="25" type="noConversion"/>
  <conditionalFormatting sqref="E87">
    <cfRule type="expression" dxfId="3" priority="8">
      <formula>$D$87=2</formula>
    </cfRule>
  </conditionalFormatting>
  <conditionalFormatting sqref="E13:F13">
    <cfRule type="expression" dxfId="2" priority="4">
      <formula>$E$11&lt;&gt;$Z$9</formula>
    </cfRule>
  </conditionalFormatting>
  <dataValidations count="25"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E20:F20 E22:F22 E41:F41" xr:uid="{17B13A05-D6D3-4AF5-A6CE-BDF8FA8EDDDE}">
      <formula1>N20</formula1>
      <formula2>O20</formula2>
    </dataValidation>
    <dataValidation type="date" errorStyle="warning" allowBlank="1" showInputMessage="1" showErrorMessage="1" errorTitle="End date" error="Please provide historic date in the correct format based on your reginal settings" sqref="E25:F25 E23:F23 E42:F42 E44:F44" xr:uid="{F3CDEA5A-40AC-4867-809E-8F250E910E8C}">
      <formula1>N23</formula1>
      <formula2>O23</formula2>
    </dataValidation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F90:G90" xr:uid="{593820B8-4C14-4B9A-9333-394061DFC96B}">
      <formula1>INDIRECT("Confirmation[Confirmation]")</formula1>
    </dataValidation>
    <dataValidation type="decimal" errorStyle="warning" allowBlank="1" showErrorMessage="1" errorTitle="Cargo quantity" error="Cargo quantity outside the expected range._x000a__x000a_It should be no more than the ship size entered at the top of the form, _x000a_and no more than the total quantity in the column to the left" prompt="Enter the amount of cargo onboard for this charterer, on this leg, in metric tonnes" sqref="H61:H83" xr:uid="{8A9AB040-244A-4C71-B5F4-62E98B8FD389}">
      <formula1>0</formula1>
      <formula2>G61</formula2>
    </dataValidation>
    <dataValidation errorStyle="warning" operator="equal" allowBlank="1" showErrorMessage="1" errorTitle="Load port" error="If 5 character UN LOCODE is not available, just enter port name" promptTitle="Last discharge port" prompt="Please use the UN LOCODE" sqref="E21:F21" xr:uid="{0E956E4B-EDDA-4CD8-99A1-D24B52C99050}"/>
    <dataValidation errorStyle="warning" operator="equal" allowBlank="1" showErrorMessage="1" errorTitle="First load port" error="If 5 character UN LOCODE is not available, just enter port name" promptTitle="Last discharge port" prompt="Please use the UN LOCODE" sqref="E38:F39" xr:uid="{9DDF6D55-E234-4055-9304-9D9CCDCA0B8A}"/>
    <dataValidation errorStyle="warning" operator="equal" allowBlank="1" showErrorMessage="1" errorTitle="Final discharge port" error="If 5 character UN LOCODE is not available, just enter port name" promptTitle="Last discharge port" prompt="Please use the UN LOCODE" sqref="E40:F40" xr:uid="{2DF5EA45-A064-4645-8A73-077B06221FF5}"/>
    <dataValidation type="decimal" errorStyle="warning" allowBlank="1" showInputMessage="1" showErrorMessage="1" errorTitle="Laden distance sailed" error="Please provide the sailed distance of this particular laden leg" sqref="F59:F83" xr:uid="{43D05706-4217-46B7-ACC5-B6D44AC9A801}">
      <formula1>$N$46</formula1>
      <formula2>IF($E$46="",$O$46,$E$46)</formula2>
    </dataValidation>
    <dataValidation type="date" errorStyle="warning" allowBlank="1" showInputMessage="1" showErrorMessage="1" errorTitle="End date" error="Please provide historic date in the correct format based on your reginal settings" sqref="E25:F25 E44:F44" xr:uid="{19A74DF6-C007-44EF-BAF6-64430E0C951E}">
      <formula1>E23</formula1>
      <formula2>O25</formula2>
    </dataValidation>
    <dataValidation type="decimal" errorStyle="warning" allowBlank="1" showInputMessage="1" showErrorMessage="1" errorTitle="Ballast distance" error="You have either entered zero or a total distance that would imply an unrealistic average speed for the vessel based on the above dates._x000a_" sqref="E27:F27" xr:uid="{BD79A340-C250-4BB8-970F-2839295F44DE}">
      <formula1>N27</formula1>
      <formula2>O27</formula2>
    </dataValidation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E46:F46" xr:uid="{B67DB7FD-98FE-41BF-8843-B23667C9DEF9}">
      <formula1>$N$46</formula1>
      <formula2>$O$46</formula2>
    </dataValidation>
    <dataValidation type="decimal" errorStyle="warning" allowBlank="1" showErrorMessage="1" errorTitle="Transported quantity" error="This number should not exeed the total capacity of the vessel" sqref="H59:H60 G59:G83" xr:uid="{F0A93BD3-7A25-4BD1-97FA-C4401A0B95E2}">
      <formula1>0</formula1>
      <formula2>$E$12*1.05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C59:E83" xr:uid="{AFE6504A-10A1-4085-8B84-05E54028FBCD}"/>
    <dataValidation type="time" errorStyle="warning" allowBlank="1" showInputMessage="1" showErrorMessage="1" errorTitle="Voyage end time" error="Please enter the time in the format hh:mm" sqref="E45:F45" xr:uid="{8E9A77B9-7F86-4927-8AF2-336D4926F8A5}">
      <formula1>N45</formula1>
      <formula2>O45</formula2>
    </dataValidation>
    <dataValidation type="decimal" errorStyle="warning" allowBlank="1" showInputMessage="1" showErrorMessage="1" errorTitle="Fuel consumption" error="Please enter a valid number. A warning here is raised due to an unrealistic value for the given fuel type." sqref="E29:F34 E49:F54" xr:uid="{FC939FA7-A59A-4905-8286-64D29D3D56B8}">
      <formula1>N29</formula1>
      <formula2>O29</formula2>
    </dataValidation>
    <dataValidation type="time" errorStyle="warning" allowBlank="1" showInputMessage="1" showErrorMessage="1" errorTitle="Leg end time" error="Please enter the time in the format hh:mm" sqref="E26:F26 E43:F43 E24:F24" xr:uid="{5DAAA8C9-3719-4FAB-A97C-89D5D8DB3DA5}">
      <formula1>N24</formula1>
      <formula2>O24</formula2>
    </dataValidation>
    <dataValidation type="decimal" errorStyle="warning" allowBlank="1" showInputMessage="1" showErrorMessage="1" errorTitle="Vessel size" error="Please provide the vessels maximum capacity in the unit provided on the right" sqref="E12:E13 F12" xr:uid="{3A7160D0-D9C5-4AA4-96D1-131D44B3FDDE}">
      <formula1>N12</formula1>
      <formula2>O12</formula2>
    </dataValidation>
    <dataValidation type="list" errorStyle="warning" allowBlank="1" showErrorMessage="1" promptTitle="Voyage type" prompt="Ballast or laden" sqref="E14:F14" xr:uid="{D29D722F-44C7-43E9-ADE9-BF4353B25A96}">
      <formula1>INDIRECT("VoyageType[Voyage Type]")</formula1>
    </dataValidation>
    <dataValidation type="list" errorStyle="warning" allowBlank="1" showErrorMessage="1" errorTitle="Vessel type" error="Please use &quot;other&quot; or manually specify vessel type if it is not on the list" promptTitle="Vessel type" prompt="Please select the appropriate vessel type here_x000a_" sqref="E11:F11" xr:uid="{AD11A9E0-ED02-4721-8F20-F1A65DC8A589}">
      <formula1>INDIRECT("VesselType[Vessel Type]")</formula1>
    </dataValidation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E19:F19" xr:uid="{3FBAAB55-2B24-41F4-BDA5-C7CE585619A0}"/>
    <dataValidation errorStyle="warning" allowBlank="1" showErrorMessage="1" errorTitle="Charterer voyage ID" promptTitle="Charterer voyage ID" prompt="Please provide the voyage ID " sqref="E15:F15" xr:uid="{A35C7C00-8DB4-499D-8D17-E2B465AFEB25}"/>
    <dataValidation allowBlank="1" showErrorMessage="1" promptTitle="Vessel name" prompt="Please input the vessel name at time of the voyage" sqref="E10:F10" xr:uid="{F50619DD-3114-4E80-BFCE-1C1BF838A52C}"/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E9:F9" xr:uid="{20EA41B1-6D50-4AAD-A898-4D60696E2B0F}">
      <formula1>AND(ISNUMBER(E9),LEN(E9)=7)</formula1>
    </dataValidation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I59:I83" xr:uid="{6DFBFDC5-6810-4B50-9BC2-127157F660C9}">
      <formula1>0</formula1>
      <formula2>15000</formula2>
    </dataValidation>
    <dataValidation type="list" errorStyle="warning" allowBlank="1" showErrorMessage="1" error="Please select a fuel type from the list" prompt="Select the type of fuel used from the drop down list" sqref="B33:C34 B53:C54" xr:uid="{259FBC75-09A8-40F8-8574-C7E3C6A9E3F9}">
      <formula1>$X$6:$X$10</formula1>
    </dataValidation>
  </dataValidations>
  <hyperlinks>
    <hyperlink ref="G5" r:id="rId1" xr:uid="{483D99A6-2C49-4136-BB47-1086E409C8D6}"/>
  </hyperlinks>
  <printOptions horizontalCentered="1" verticalCentered="1"/>
  <pageMargins left="0.23622047244094491" right="0.23622047244094491" top="7.874015748031496E-2" bottom="7.874015748031496E-2" header="0" footer="0"/>
  <pageSetup scale="61" orientation="portrait" r:id="rId2"/>
  <drawing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5FD64713-3F37-40F8-A4DF-AC36DC243E1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C57 E57:I57</xm:sqref>
        </x14:conditionalFormatting>
        <x14:conditionalFormatting xmlns:xm="http://schemas.microsoft.com/office/excel/2006/main">
          <x14:cfRule type="iconSet" priority="12" id="{725B48BA-FBC6-40CD-9F4A-68A68238160D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D87 D38 D5:D6 D9:D14 D40 D42:D46 N59:N83 P59:S83</xm:sqref>
        </x14:conditionalFormatting>
        <x14:conditionalFormatting xmlns:xm="http://schemas.microsoft.com/office/excel/2006/main">
          <x14:cfRule type="iconSet" priority="3" id="{EC7184C0-35BC-42E0-A8FF-D4165510F679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D19:D21 D23:D27</xm:sqref>
        </x14:conditionalFormatting>
        <x14:conditionalFormatting xmlns:xm="http://schemas.microsoft.com/office/excel/2006/main">
          <x14:cfRule type="iconSet" priority="2" id="{D2B6A082-2B46-4FAA-94F4-6D4F5CDD9A77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6" id="{6F295ACD-F6D6-4F6B-B141-0EC0FA8FEF67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D39</xm:sqref>
        </x14:conditionalFormatting>
        <x14:conditionalFormatting xmlns:xm="http://schemas.microsoft.com/office/excel/2006/main">
          <x14:cfRule type="iconSet" priority="5" id="{7E49BEDC-5D51-4172-892B-9D8F6B2291EC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D41</xm:sqref>
        </x14:conditionalFormatting>
        <x14:conditionalFormatting xmlns:xm="http://schemas.microsoft.com/office/excel/2006/main">
          <x14:cfRule type="iconSet" priority="10" id="{9DEDDD2C-ACFA-4E0A-BD39-192B5E56314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E28</xm:sqref>
        </x14:conditionalFormatting>
        <x14:conditionalFormatting xmlns:xm="http://schemas.microsoft.com/office/excel/2006/main">
          <x14:cfRule type="iconSet" priority="9" id="{7AAE2E14-FFE7-48DA-B5B6-6812E79ED9F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E48</xm:sqref>
        </x14:conditionalFormatting>
        <x14:conditionalFormatting xmlns:xm="http://schemas.microsoft.com/office/excel/2006/main">
          <x14:cfRule type="iconSet" priority="44" id="{3061945B-F7D8-4475-8B13-73B08139870A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D29:D32</xm:sqref>
        </x14:conditionalFormatting>
        <x14:conditionalFormatting xmlns:xm="http://schemas.microsoft.com/office/excel/2006/main">
          <x14:cfRule type="iconSet" priority="53" id="{2C19BB69-1041-4E95-B3FE-AF30E095BEC5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D49:D54 D33:D34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166E-FA6E-48F8-85F0-089BC515373E}">
  <sheetPr>
    <tabColor theme="2" tint="-0.14999847407452621"/>
    <outlinePr summaryBelow="0" summaryRight="0"/>
    <pageSetUpPr fitToPage="1"/>
  </sheetPr>
  <dimension ref="A1:AE1040"/>
  <sheetViews>
    <sheetView showGridLines="0" zoomScale="90" zoomScaleNormal="90" workbookViewId="0">
      <selection activeCell="C60" sqref="C60:D60"/>
    </sheetView>
  </sheetViews>
  <sheetFormatPr defaultColWidth="0" defaultRowHeight="15" customHeight="1" zeroHeight="1" outlineLevelRow="1" outlineLevelCol="1" x14ac:dyDescent="0.2"/>
  <cols>
    <col min="1" max="1" width="2.5" customWidth="1"/>
    <col min="2" max="2" width="7.75" customWidth="1"/>
    <col min="3" max="3" width="15.875" customWidth="1"/>
    <col min="4" max="4" width="2.625" customWidth="1"/>
    <col min="5" max="5" width="18.5" customWidth="1"/>
    <col min="6" max="6" width="15.375" customWidth="1"/>
    <col min="7" max="7" width="14" customWidth="1"/>
    <col min="8" max="8" width="20.625" customWidth="1"/>
    <col min="9" max="9" width="16.375" customWidth="1"/>
    <col min="10" max="10" width="43.5" customWidth="1"/>
    <col min="11" max="11" width="2.625" customWidth="1" collapsed="1"/>
    <col min="12" max="12" width="11" hidden="1" customWidth="1" outlineLevel="1"/>
    <col min="13" max="13" width="2.625" hidden="1" customWidth="1" outlineLevel="1"/>
    <col min="14" max="20" width="11.375" hidden="1" customWidth="1" outlineLevel="1"/>
    <col min="21" max="21" width="2.5" hidden="1" customWidth="1" outlineLevel="1"/>
    <col min="22" max="22" width="43.375" hidden="1" customWidth="1" outlineLevel="1"/>
    <col min="23" max="23" width="2.625" hidden="1" customWidth="1" outlineLevel="1"/>
    <col min="24" max="24" width="17" hidden="1" customWidth="1" outlineLevel="1"/>
    <col min="25" max="25" width="2.5" hidden="1" customWidth="1" outlineLevel="1"/>
    <col min="26" max="26" width="17" hidden="1" customWidth="1" outlineLevel="1"/>
    <col min="27" max="27" width="2.5" hidden="1" customWidth="1" outlineLevel="1"/>
    <col min="28" max="28" width="17" hidden="1" customWidth="1" outlineLevel="1"/>
    <col min="29" max="29" width="2.5" hidden="1" customWidth="1" outlineLevel="1"/>
    <col min="30" max="30" width="17" hidden="1" customWidth="1" outlineLevel="1"/>
    <col min="31" max="31" width="0" hidden="1" customWidth="1"/>
    <col min="32" max="16384" width="12.625" hidden="1"/>
  </cols>
  <sheetData>
    <row r="1" spans="2:30" ht="15" customHeight="1" thickBot="1" x14ac:dyDescent="0.25"/>
    <row r="2" spans="2:30" ht="14.25" customHeight="1" x14ac:dyDescent="0.25">
      <c r="B2" s="1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2:30" ht="39" customHeight="1" x14ac:dyDescent="0.25">
      <c r="B3" s="5"/>
      <c r="C3" s="12"/>
      <c r="D3" s="12"/>
      <c r="E3" s="12"/>
      <c r="F3" s="6"/>
      <c r="G3" s="282" t="s">
        <v>84</v>
      </c>
      <c r="H3" s="283"/>
      <c r="I3" s="283"/>
      <c r="J3" s="284"/>
      <c r="K3" s="4"/>
      <c r="L3" s="4"/>
      <c r="M3" s="4"/>
      <c r="N3" s="4"/>
      <c r="O3" s="4"/>
    </row>
    <row r="4" spans="2:30" ht="61.9" customHeight="1" thickBot="1" x14ac:dyDescent="0.3">
      <c r="B4" s="78" t="s">
        <v>253</v>
      </c>
      <c r="C4" s="15"/>
      <c r="D4" s="15"/>
      <c r="E4" s="13"/>
      <c r="F4" s="13"/>
      <c r="G4" s="285" t="s">
        <v>135</v>
      </c>
      <c r="H4" s="285"/>
      <c r="I4" s="285"/>
      <c r="J4" s="286"/>
      <c r="K4" s="4"/>
      <c r="L4" s="4"/>
      <c r="M4" s="4"/>
      <c r="N4" s="121" t="s">
        <v>94</v>
      </c>
      <c r="O4" s="96" t="str">
        <f>IFERROR(IF(DATEVALUE("12/01/2021")=DATE(2021,1,12),IF(ISERROR(DATEVALUE("31.01.2021")),"DD/MM/YYYY","DD.MM.YYYY"),IF(DATEVALUE("12/01/2021")=DATE(2021,12,1),"MM/DD/YYYY","Excel date format")),"Excel date format")</f>
        <v>DD/MM/YYYY</v>
      </c>
    </row>
    <row r="5" spans="2:30" ht="15.75" thickBot="1" x14ac:dyDescent="0.3">
      <c r="B5" s="10"/>
      <c r="C5" s="11"/>
      <c r="D5" s="19">
        <v>0</v>
      </c>
      <c r="E5" s="76" t="s">
        <v>68</v>
      </c>
      <c r="F5" s="11"/>
      <c r="G5" s="287" t="s">
        <v>42</v>
      </c>
      <c r="H5" s="287"/>
      <c r="I5" s="287"/>
      <c r="J5" s="288"/>
      <c r="K5" s="4"/>
      <c r="L5" s="4"/>
      <c r="M5" s="4"/>
      <c r="V5" s="68" t="s">
        <v>70</v>
      </c>
      <c r="W5" s="68"/>
      <c r="X5" s="14" t="s">
        <v>61</v>
      </c>
      <c r="Y5" s="14"/>
      <c r="Z5" s="14" t="s">
        <v>17</v>
      </c>
      <c r="AA5" s="14"/>
      <c r="AB5" s="14" t="s">
        <v>63</v>
      </c>
      <c r="AC5" s="14"/>
      <c r="AD5" s="14" t="s">
        <v>62</v>
      </c>
    </row>
    <row r="6" spans="2:30" ht="15.75" thickBot="1" x14ac:dyDescent="0.3">
      <c r="B6" s="10"/>
      <c r="C6" s="12"/>
      <c r="D6" s="26">
        <v>1</v>
      </c>
      <c r="E6" s="77" t="s">
        <v>69</v>
      </c>
      <c r="F6" s="6"/>
      <c r="G6" s="289" t="s">
        <v>41</v>
      </c>
      <c r="H6" s="289"/>
      <c r="I6" s="289"/>
      <c r="J6" s="290"/>
      <c r="K6" s="4"/>
      <c r="L6" s="4"/>
      <c r="M6" s="4"/>
      <c r="N6" s="99" t="s">
        <v>86</v>
      </c>
      <c r="O6" s="100"/>
      <c r="P6" s="100"/>
      <c r="Q6" s="100"/>
      <c r="R6" s="100"/>
      <c r="S6" s="100"/>
      <c r="T6" s="100"/>
      <c r="V6" s="68" t="s">
        <v>43</v>
      </c>
      <c r="W6" s="68"/>
      <c r="X6" s="68" t="s">
        <v>1</v>
      </c>
      <c r="Y6" s="68"/>
      <c r="Z6" s="68" t="s">
        <v>3</v>
      </c>
      <c r="AA6" s="68"/>
      <c r="AB6" s="68" t="s">
        <v>2</v>
      </c>
      <c r="AC6" s="68"/>
      <c r="AD6" s="68" t="s">
        <v>58</v>
      </c>
    </row>
    <row r="7" spans="2:30" x14ac:dyDescent="0.25">
      <c r="B7" s="10"/>
      <c r="C7" s="12"/>
      <c r="D7" s="12"/>
      <c r="E7" s="24"/>
      <c r="F7" s="12"/>
      <c r="G7" s="12"/>
      <c r="H7" s="12"/>
      <c r="I7" s="12"/>
      <c r="J7" s="25"/>
      <c r="K7" s="4"/>
      <c r="L7" s="95" t="s">
        <v>87</v>
      </c>
      <c r="M7" s="4"/>
      <c r="N7" s="101" t="s">
        <v>9</v>
      </c>
      <c r="O7" s="101" t="s">
        <v>10</v>
      </c>
      <c r="P7" s="102"/>
      <c r="Q7" s="103"/>
      <c r="R7" s="103"/>
      <c r="S7" s="103"/>
      <c r="T7" s="103"/>
      <c r="V7" s="68" t="s">
        <v>90</v>
      </c>
      <c r="W7" s="68"/>
      <c r="X7" s="68" t="s">
        <v>6</v>
      </c>
      <c r="Y7" s="68"/>
      <c r="Z7" s="68" t="s">
        <v>5</v>
      </c>
      <c r="AA7" s="68"/>
      <c r="AB7" s="68" t="s">
        <v>64</v>
      </c>
      <c r="AC7" s="68"/>
      <c r="AD7" s="68" t="s">
        <v>59</v>
      </c>
    </row>
    <row r="8" spans="2:30" ht="18" customHeight="1" x14ac:dyDescent="0.3">
      <c r="B8" s="57" t="s">
        <v>13</v>
      </c>
      <c r="C8" s="53"/>
      <c r="D8" s="53"/>
      <c r="E8" s="53"/>
      <c r="F8" s="53"/>
      <c r="G8" s="54" t="s">
        <v>14</v>
      </c>
      <c r="H8" s="55" t="s">
        <v>15</v>
      </c>
      <c r="I8" s="55"/>
      <c r="J8" s="56"/>
      <c r="K8" s="7"/>
      <c r="L8" s="7"/>
      <c r="M8" s="7"/>
      <c r="N8" s="104"/>
      <c r="O8" s="104"/>
      <c r="P8" s="105"/>
      <c r="Q8" s="106"/>
      <c r="R8" s="106"/>
      <c r="S8" s="106"/>
      <c r="T8" s="106"/>
      <c r="V8" s="68" t="s">
        <v>91</v>
      </c>
      <c r="W8" s="68"/>
      <c r="X8" s="68" t="s">
        <v>8</v>
      </c>
      <c r="Y8" s="68"/>
      <c r="Z8" s="68" t="s">
        <v>7</v>
      </c>
      <c r="AA8" s="68"/>
      <c r="AB8" s="68"/>
      <c r="AC8" s="68"/>
      <c r="AD8" s="68"/>
    </row>
    <row r="9" spans="2:30" x14ac:dyDescent="0.25">
      <c r="B9" s="62" t="s">
        <v>52</v>
      </c>
      <c r="C9" s="63"/>
      <c r="D9" s="29">
        <f>IF(E9&lt;&gt;"",IF(AND(ISNUMBER(E9),LEN(E9)=7),2,1),0)</f>
        <v>2</v>
      </c>
      <c r="E9" s="291">
        <v>9876543</v>
      </c>
      <c r="F9" s="292"/>
      <c r="G9" s="30"/>
      <c r="H9" s="31" t="s">
        <v>77</v>
      </c>
      <c r="I9" s="31"/>
      <c r="J9" s="32"/>
      <c r="K9" s="4"/>
      <c r="L9" s="95">
        <f>D9</f>
        <v>2</v>
      </c>
      <c r="M9" s="4"/>
      <c r="N9" s="102"/>
      <c r="O9" s="102"/>
      <c r="P9" s="102"/>
      <c r="Q9" s="103"/>
      <c r="R9" s="103"/>
      <c r="S9" s="103"/>
      <c r="T9" s="103"/>
      <c r="V9" s="68" t="s">
        <v>92</v>
      </c>
      <c r="W9" s="68"/>
      <c r="X9" s="228" t="s">
        <v>4</v>
      </c>
      <c r="Y9" s="68"/>
      <c r="Z9" s="68" t="s">
        <v>40</v>
      </c>
      <c r="AA9" s="68"/>
      <c r="AB9" s="68"/>
      <c r="AC9" s="68"/>
      <c r="AD9" s="68"/>
    </row>
    <row r="10" spans="2:30" x14ac:dyDescent="0.25">
      <c r="B10" s="37" t="s">
        <v>54</v>
      </c>
      <c r="C10" s="64"/>
      <c r="D10" s="20">
        <f>IF(E10&lt;&gt;"",2,0)</f>
        <v>2</v>
      </c>
      <c r="E10" s="278" t="s">
        <v>175</v>
      </c>
      <c r="F10" s="279"/>
      <c r="G10" s="21"/>
      <c r="H10" s="22" t="s">
        <v>82</v>
      </c>
      <c r="I10" s="22"/>
      <c r="J10" s="23"/>
      <c r="K10" s="4"/>
      <c r="L10" s="95">
        <f t="shared" ref="L10:L14" si="0">D10</f>
        <v>2</v>
      </c>
      <c r="M10" s="4"/>
      <c r="N10" s="102"/>
      <c r="O10" s="102"/>
      <c r="P10" s="102"/>
      <c r="Q10" s="103"/>
      <c r="R10" s="103"/>
      <c r="S10" s="103"/>
      <c r="T10" s="103"/>
      <c r="V10" s="68"/>
      <c r="W10" s="68"/>
      <c r="X10" s="68" t="s">
        <v>12</v>
      </c>
      <c r="Y10" s="68"/>
      <c r="Z10" s="68" t="s">
        <v>11</v>
      </c>
      <c r="AA10" s="68"/>
      <c r="AB10" s="68"/>
      <c r="AC10" s="68"/>
      <c r="AD10" s="68"/>
    </row>
    <row r="11" spans="2:30" x14ac:dyDescent="0.25">
      <c r="B11" s="37" t="s">
        <v>53</v>
      </c>
      <c r="C11" s="64"/>
      <c r="D11" s="21">
        <f>IF(E11&lt;&gt;"",2,0)</f>
        <v>2</v>
      </c>
      <c r="E11" s="274" t="s">
        <v>3</v>
      </c>
      <c r="F11" s="275"/>
      <c r="G11" s="21"/>
      <c r="H11" s="22" t="s">
        <v>18</v>
      </c>
      <c r="I11" s="22"/>
      <c r="J11" s="23"/>
      <c r="K11" s="4"/>
      <c r="L11" s="95">
        <f t="shared" si="0"/>
        <v>2</v>
      </c>
      <c r="M11" s="4"/>
      <c r="N11" s="102"/>
      <c r="O11" s="102"/>
      <c r="P11" s="102"/>
      <c r="Q11" s="103"/>
      <c r="R11" s="103"/>
      <c r="S11" s="103"/>
      <c r="T11" s="103"/>
      <c r="V11" s="68"/>
      <c r="W11" s="79"/>
      <c r="X11" s="79"/>
      <c r="Y11" s="68"/>
      <c r="Z11" s="68"/>
      <c r="AA11" s="68"/>
      <c r="AB11" s="68"/>
      <c r="AC11" s="68"/>
      <c r="AD11" s="68"/>
    </row>
    <row r="12" spans="2:30" x14ac:dyDescent="0.25">
      <c r="B12" s="37" t="s">
        <v>19</v>
      </c>
      <c r="C12" s="64"/>
      <c r="D12" s="20">
        <f>IF(E12&lt;&gt;"",IF(AND(E12&gt;=N12,E12&lt;=O12),2,1),0)</f>
        <v>2</v>
      </c>
      <c r="E12" s="270">
        <v>63454</v>
      </c>
      <c r="F12" s="271"/>
      <c r="G12" s="20" t="str">
        <f>IF(E11=Z9,"cubic meters","metric tonnes")</f>
        <v>metric tonnes</v>
      </c>
      <c r="H12" s="22" t="str">
        <f>IF(E11=Z9,"enter the vessels cubic capacity","enter vessels maximum deadweight capacity")</f>
        <v>enter vessels maximum deadweight capacity</v>
      </c>
      <c r="I12" s="22"/>
      <c r="J12" s="23"/>
      <c r="K12" s="4"/>
      <c r="L12" s="95">
        <f t="shared" si="0"/>
        <v>2</v>
      </c>
      <c r="M12" s="4"/>
      <c r="N12" s="107">
        <v>1000</v>
      </c>
      <c r="O12" s="107">
        <v>445000</v>
      </c>
      <c r="P12" s="102"/>
      <c r="Q12" s="103"/>
      <c r="R12" s="103"/>
      <c r="S12" s="103"/>
      <c r="T12" s="103"/>
    </row>
    <row r="13" spans="2:30" x14ac:dyDescent="0.25">
      <c r="B13" s="37" t="str">
        <f>IF(E11=Z9,"LNG density","")</f>
        <v/>
      </c>
      <c r="C13" s="64"/>
      <c r="D13" s="184" t="str">
        <f>IF(E11=Z9,IF(E13&lt;&gt;"",IF(AND(E13&gt;=N13,E13&lt;=O13),2,1),0),"")</f>
        <v/>
      </c>
      <c r="E13" s="280">
        <v>0.45</v>
      </c>
      <c r="F13" s="281"/>
      <c r="G13" s="20" t="str">
        <f>IF(E11=Z9,"tonnes/m³","")</f>
        <v/>
      </c>
      <c r="H13" s="22" t="str">
        <f>IF(E11=Z9,"density of LNG cargo to convert from cubic meters to metric tonnes (for EEOI calculation) default is 0.4","")</f>
        <v/>
      </c>
      <c r="I13" s="22"/>
      <c r="J13" s="23"/>
      <c r="K13" s="4"/>
      <c r="L13" s="95" t="str">
        <f>D13</f>
        <v/>
      </c>
      <c r="M13" s="4"/>
      <c r="N13" s="218">
        <v>0.35</v>
      </c>
      <c r="O13" s="218">
        <v>0.55000000000000004</v>
      </c>
      <c r="P13" s="102"/>
      <c r="Q13" s="103"/>
      <c r="R13" s="103"/>
      <c r="S13" s="103"/>
      <c r="T13" s="103"/>
    </row>
    <row r="14" spans="2:30" x14ac:dyDescent="0.25">
      <c r="B14" s="116" t="s">
        <v>55</v>
      </c>
      <c r="C14" s="117"/>
      <c r="D14" s="118">
        <f>IF(E14&lt;&gt;"",2,0)</f>
        <v>2</v>
      </c>
      <c r="E14" s="272" t="s">
        <v>92</v>
      </c>
      <c r="F14" s="273"/>
      <c r="G14" s="21"/>
      <c r="H14" s="22" t="s">
        <v>18</v>
      </c>
      <c r="I14" s="22"/>
      <c r="J14" s="23"/>
      <c r="K14" s="4"/>
      <c r="L14" s="95">
        <f t="shared" si="0"/>
        <v>2</v>
      </c>
      <c r="M14" s="4"/>
      <c r="N14" s="102"/>
      <c r="O14" s="102"/>
      <c r="P14" s="102"/>
      <c r="Q14" s="103"/>
      <c r="R14" s="103"/>
      <c r="S14" s="103"/>
      <c r="T14" s="103"/>
      <c r="U14" s="8"/>
    </row>
    <row r="15" spans="2:30" x14ac:dyDescent="0.25">
      <c r="B15" s="37" t="s">
        <v>56</v>
      </c>
      <c r="C15" s="64"/>
      <c r="D15" s="21"/>
      <c r="E15" s="274" t="s">
        <v>201</v>
      </c>
      <c r="F15" s="275"/>
      <c r="G15" s="21"/>
      <c r="H15" s="22" t="s">
        <v>20</v>
      </c>
      <c r="I15" s="22"/>
      <c r="J15" s="23"/>
      <c r="K15" s="4"/>
      <c r="L15" s="95"/>
      <c r="M15" s="4"/>
      <c r="N15" s="102"/>
      <c r="O15" s="102"/>
      <c r="P15" s="102"/>
      <c r="Q15" s="103"/>
      <c r="R15" s="103"/>
      <c r="S15" s="103"/>
      <c r="T15" s="103"/>
    </row>
    <row r="16" spans="2:30" ht="6.75" customHeight="1" x14ac:dyDescent="0.25">
      <c r="B16" s="264"/>
      <c r="C16" s="265"/>
      <c r="D16" s="265"/>
      <c r="E16" s="265"/>
      <c r="F16" s="266"/>
      <c r="G16" s="266"/>
      <c r="H16" s="266"/>
      <c r="I16" s="266"/>
      <c r="J16" s="267"/>
      <c r="K16" s="4"/>
      <c r="L16" s="96"/>
      <c r="M16" s="4"/>
      <c r="N16" s="102"/>
      <c r="O16" s="102"/>
      <c r="P16" s="102"/>
      <c r="Q16" s="103"/>
      <c r="R16" s="103"/>
      <c r="S16" s="103"/>
      <c r="T16" s="103"/>
    </row>
    <row r="17" spans="2:20" ht="18" customHeight="1" x14ac:dyDescent="0.2">
      <c r="B17" s="16" t="s">
        <v>197</v>
      </c>
      <c r="C17" s="17"/>
      <c r="D17" s="17"/>
      <c r="E17" s="17"/>
      <c r="F17" s="17"/>
      <c r="G17" s="17"/>
      <c r="H17" s="17"/>
      <c r="I17" s="17"/>
      <c r="J17" s="18"/>
      <c r="K17" s="7"/>
      <c r="L17" s="97"/>
      <c r="M17" s="7"/>
      <c r="N17" s="104"/>
      <c r="O17" s="104"/>
      <c r="P17" s="105"/>
      <c r="Q17" s="106"/>
      <c r="R17" s="106"/>
      <c r="S17" s="106"/>
      <c r="T17" s="106"/>
    </row>
    <row r="18" spans="2:20" ht="18.75" x14ac:dyDescent="0.3">
      <c r="B18" s="215" t="s">
        <v>198</v>
      </c>
      <c r="C18" s="53"/>
      <c r="D18" s="53"/>
      <c r="E18" s="53"/>
      <c r="F18" s="54"/>
      <c r="G18" s="54" t="s">
        <v>14</v>
      </c>
      <c r="H18" s="55" t="s">
        <v>15</v>
      </c>
      <c r="I18" s="55"/>
      <c r="J18" s="56"/>
      <c r="K18" s="7"/>
      <c r="L18" s="97"/>
      <c r="M18" s="7"/>
      <c r="N18" s="104"/>
      <c r="O18" s="104"/>
      <c r="P18" s="105"/>
      <c r="Q18" s="106"/>
      <c r="R18" s="106"/>
      <c r="S18" s="106"/>
      <c r="T18" s="106"/>
    </row>
    <row r="19" spans="2:20" ht="15" customHeight="1" x14ac:dyDescent="0.25">
      <c r="B19" s="62" t="s">
        <v>72</v>
      </c>
      <c r="C19" s="63"/>
      <c r="D19" s="183">
        <f>IF(E19="N/A",2,IF(E19&lt;&gt;"",2,0))</f>
        <v>2</v>
      </c>
      <c r="E19" s="276" t="s">
        <v>192</v>
      </c>
      <c r="F19" s="277"/>
      <c r="G19" s="30"/>
      <c r="H19" s="268" t="s">
        <v>211</v>
      </c>
      <c r="I19" s="268"/>
      <c r="J19" s="269"/>
      <c r="K19" s="4"/>
      <c r="L19" s="95">
        <f t="shared" ref="L19:L27" si="1">D19</f>
        <v>2</v>
      </c>
      <c r="M19" s="4"/>
      <c r="N19" s="102"/>
      <c r="O19" s="102"/>
      <c r="P19" s="102"/>
      <c r="Q19" s="103"/>
      <c r="R19" s="103"/>
      <c r="S19" s="103"/>
      <c r="T19" s="103"/>
    </row>
    <row r="20" spans="2:20" x14ac:dyDescent="0.25">
      <c r="B20" s="203" t="s">
        <v>177</v>
      </c>
      <c r="C20" s="199"/>
      <c r="D20" s="184">
        <f>IF(E20&lt;&gt;"",IF(AND(LEN(E20)&gt;=N20,LEN(E20)&lt;=O20),2,1),"")</f>
        <v>2</v>
      </c>
      <c r="E20" s="274" t="s">
        <v>143</v>
      </c>
      <c r="F20" s="275"/>
      <c r="G20" s="200"/>
      <c r="H20" s="204" t="s">
        <v>199</v>
      </c>
      <c r="I20" s="201"/>
      <c r="J20" s="202"/>
      <c r="K20" s="4"/>
      <c r="L20" s="95">
        <f t="shared" si="1"/>
        <v>2</v>
      </c>
      <c r="M20" s="4"/>
      <c r="N20" s="102">
        <v>5</v>
      </c>
      <c r="O20" s="102">
        <v>6</v>
      </c>
      <c r="P20" s="102"/>
      <c r="Q20" s="103"/>
      <c r="R20" s="103"/>
      <c r="S20" s="103"/>
      <c r="T20" s="103"/>
    </row>
    <row r="21" spans="2:20" ht="15" customHeight="1" x14ac:dyDescent="0.25">
      <c r="B21" s="37" t="s">
        <v>57</v>
      </c>
      <c r="C21" s="64"/>
      <c r="D21" s="184">
        <f>IF(E21&lt;&gt;"",2,0)</f>
        <v>2</v>
      </c>
      <c r="E21" s="278" t="s">
        <v>193</v>
      </c>
      <c r="F21" s="279"/>
      <c r="G21" s="21"/>
      <c r="H21" s="236" t="s">
        <v>225</v>
      </c>
      <c r="I21" s="236"/>
      <c r="J21" s="237"/>
      <c r="K21" s="4"/>
      <c r="L21" s="95">
        <f t="shared" si="1"/>
        <v>2</v>
      </c>
      <c r="M21" s="4"/>
      <c r="N21" s="102"/>
      <c r="O21" s="102"/>
      <c r="P21" s="102"/>
      <c r="Q21" s="103"/>
      <c r="R21" s="103"/>
      <c r="S21" s="103"/>
      <c r="T21" s="103"/>
    </row>
    <row r="22" spans="2:20" x14ac:dyDescent="0.25">
      <c r="B22" s="203" t="s">
        <v>177</v>
      </c>
      <c r="C22" s="64"/>
      <c r="D22" s="184">
        <f>IF(E22&lt;&gt;"",IF(AND(LEN(E22)&gt;=N22,LEN(E22)&lt;=O22),2,1),"")</f>
        <v>2</v>
      </c>
      <c r="E22" s="274" t="s">
        <v>142</v>
      </c>
      <c r="F22" s="275"/>
      <c r="G22" s="21"/>
      <c r="H22" s="204" t="s">
        <v>176</v>
      </c>
      <c r="I22" s="195"/>
      <c r="J22" s="196"/>
      <c r="K22" s="4"/>
      <c r="L22" s="95">
        <f t="shared" si="1"/>
        <v>2</v>
      </c>
      <c r="M22" s="4"/>
      <c r="N22" s="102">
        <v>5</v>
      </c>
      <c r="O22" s="102">
        <v>6</v>
      </c>
      <c r="P22" s="102"/>
      <c r="Q22" s="103"/>
      <c r="R22" s="103"/>
      <c r="S22" s="103"/>
      <c r="T22" s="103"/>
    </row>
    <row r="23" spans="2:20" ht="14.65" customHeight="1" x14ac:dyDescent="0.25">
      <c r="B23" s="37" t="s">
        <v>73</v>
      </c>
      <c r="C23" s="64"/>
      <c r="D23" s="184">
        <f ca="1">IF(E19="N/A",2,IF(E23&lt;&gt;"",IF(AND(E23&gt;=N23,E23&lt;=O23),2,1),0))</f>
        <v>2</v>
      </c>
      <c r="E23" s="258">
        <v>44366</v>
      </c>
      <c r="F23" s="259"/>
      <c r="G23" s="20" t="str">
        <f>O4</f>
        <v>DD/MM/YYYY</v>
      </c>
      <c r="H23" s="262" t="s">
        <v>206</v>
      </c>
      <c r="I23" s="262"/>
      <c r="J23" s="263"/>
      <c r="K23" s="4"/>
      <c r="L23" s="95">
        <f t="shared" ca="1" si="1"/>
        <v>2</v>
      </c>
      <c r="M23" s="4"/>
      <c r="N23" s="108">
        <v>43831</v>
      </c>
      <c r="O23" s="108">
        <f t="shared" ref="O23:O25" ca="1" si="2">NOW()</f>
        <v>45366.694807060187</v>
      </c>
      <c r="P23" s="102"/>
      <c r="Q23" s="103"/>
      <c r="R23" s="103" t="str">
        <f>TEXT(E23,"")</f>
        <v/>
      </c>
      <c r="S23" s="103"/>
      <c r="T23" s="103"/>
    </row>
    <row r="24" spans="2:20" x14ac:dyDescent="0.25">
      <c r="B24" s="37" t="s">
        <v>74</v>
      </c>
      <c r="C24" s="64"/>
      <c r="D24" s="184">
        <f>IF(E19="N/A",2,IF(E24&lt;&gt;"",IF(AND(E24&gt;=N24,E24&lt;=O24),2,1),0))</f>
        <v>2</v>
      </c>
      <c r="E24" s="260">
        <v>0.38055555555555554</v>
      </c>
      <c r="F24" s="261"/>
      <c r="G24" s="20" t="s">
        <v>93</v>
      </c>
      <c r="H24" s="262"/>
      <c r="I24" s="262"/>
      <c r="J24" s="263"/>
      <c r="K24" s="4"/>
      <c r="L24" s="95">
        <f t="shared" si="1"/>
        <v>2</v>
      </c>
      <c r="M24" s="4"/>
      <c r="N24" s="109">
        <v>0</v>
      </c>
      <c r="O24" s="109">
        <v>0.99998842592592585</v>
      </c>
      <c r="P24" s="102"/>
      <c r="Q24" s="103"/>
      <c r="R24" s="103"/>
      <c r="S24" s="103"/>
      <c r="T24" s="103"/>
    </row>
    <row r="25" spans="2:20" ht="14.65" customHeight="1" x14ac:dyDescent="0.25">
      <c r="B25" s="37" t="s">
        <v>75</v>
      </c>
      <c r="C25" s="64"/>
      <c r="D25" s="184">
        <f ca="1">IF(E19="N/A",2,IF(E25&lt;&gt;"",IF(AND(E25&gt;=E23,E25&lt;=O25),2,1),0))</f>
        <v>2</v>
      </c>
      <c r="E25" s="258">
        <v>44367</v>
      </c>
      <c r="F25" s="259"/>
      <c r="G25" s="20" t="str">
        <f>G23</f>
        <v>DD/MM/YYYY</v>
      </c>
      <c r="H25" s="262" t="s">
        <v>205</v>
      </c>
      <c r="I25" s="262"/>
      <c r="J25" s="263"/>
      <c r="K25" s="4"/>
      <c r="L25" s="95">
        <f t="shared" ca="1" si="1"/>
        <v>2</v>
      </c>
      <c r="M25" s="4"/>
      <c r="N25" s="108">
        <f>N23</f>
        <v>43831</v>
      </c>
      <c r="O25" s="108">
        <f t="shared" ca="1" si="2"/>
        <v>45366.694807060187</v>
      </c>
      <c r="P25" s="102"/>
      <c r="Q25" s="103"/>
      <c r="R25" s="103"/>
      <c r="S25" s="103"/>
      <c r="T25" s="103"/>
    </row>
    <row r="26" spans="2:20" x14ac:dyDescent="0.25">
      <c r="B26" s="37" t="s">
        <v>76</v>
      </c>
      <c r="C26" s="64"/>
      <c r="D26" s="184">
        <f>IF(E19="N/A",2,IF(E26&lt;&gt;"",IF(AND(E26&gt;=N26,E26&lt;=O26),2,1),0))</f>
        <v>2</v>
      </c>
      <c r="E26" s="260">
        <v>0.5541666666666667</v>
      </c>
      <c r="F26" s="261"/>
      <c r="G26" s="20" t="s">
        <v>93</v>
      </c>
      <c r="H26" s="262"/>
      <c r="I26" s="262"/>
      <c r="J26" s="263"/>
      <c r="K26" s="4"/>
      <c r="L26" s="95">
        <f t="shared" si="1"/>
        <v>2</v>
      </c>
      <c r="M26" s="4"/>
      <c r="N26" s="109">
        <v>0</v>
      </c>
      <c r="O26" s="109">
        <v>0.99998842592592585</v>
      </c>
      <c r="P26" s="101" t="s">
        <v>65</v>
      </c>
      <c r="Q26" s="110"/>
      <c r="R26" s="110"/>
      <c r="S26" s="110"/>
      <c r="T26" s="110"/>
    </row>
    <row r="27" spans="2:20" x14ac:dyDescent="0.25">
      <c r="B27" s="37" t="s">
        <v>21</v>
      </c>
      <c r="C27" s="64"/>
      <c r="D27" s="184">
        <f>IF(E19="N/A",2,IF(E27&lt;&gt;"",IF(AND(E27&gt;=N27,E27&lt;=O27),2,1),0))</f>
        <v>2</v>
      </c>
      <c r="E27" s="270">
        <v>225</v>
      </c>
      <c r="F27" s="271"/>
      <c r="G27" s="20" t="s">
        <v>22</v>
      </c>
      <c r="H27" s="236" t="s">
        <v>78</v>
      </c>
      <c r="I27" s="236"/>
      <c r="J27" s="237"/>
      <c r="K27" s="4"/>
      <c r="L27" s="95">
        <f t="shared" si="1"/>
        <v>2</v>
      </c>
      <c r="M27" s="4"/>
      <c r="N27" s="107">
        <v>1</v>
      </c>
      <c r="O27" s="107">
        <f>(E25-E23+1)*24*P27</f>
        <v>1056</v>
      </c>
      <c r="P27" s="107">
        <v>22</v>
      </c>
      <c r="Q27" s="103"/>
      <c r="R27" s="103"/>
      <c r="S27" s="103"/>
      <c r="T27" s="103"/>
    </row>
    <row r="28" spans="2:20" ht="58.5" customHeight="1" x14ac:dyDescent="0.25">
      <c r="B28" s="33" t="s">
        <v>23</v>
      </c>
      <c r="C28" s="34"/>
      <c r="D28" s="21"/>
      <c r="E28" s="119">
        <f>IF(MAX(D29:D34)=0,0,IF(COUNTIFS(D29:D34,1)&gt;0,1,2))</f>
        <v>2</v>
      </c>
      <c r="F28" s="21"/>
      <c r="G28" s="20"/>
      <c r="H28" s="254" t="s">
        <v>255</v>
      </c>
      <c r="I28" s="254"/>
      <c r="J28" s="255"/>
      <c r="K28" s="4"/>
      <c r="L28" s="95">
        <f>E28</f>
        <v>2</v>
      </c>
      <c r="M28" s="4"/>
      <c r="N28" s="102"/>
      <c r="O28" s="102"/>
      <c r="P28" s="102"/>
      <c r="Q28" s="103"/>
      <c r="R28" s="102" t="s">
        <v>125</v>
      </c>
      <c r="S28" s="102" t="s">
        <v>96</v>
      </c>
      <c r="T28" s="103"/>
    </row>
    <row r="29" spans="2:20" ht="15" customHeight="1" x14ac:dyDescent="0.25">
      <c r="B29" s="36" t="s">
        <v>254</v>
      </c>
      <c r="C29" s="20"/>
      <c r="D29" s="114">
        <f>IF(E29&lt;&gt;"",IF(AND(E29&gt;=N29,E29&lt;=O29),2,1),0)</f>
        <v>2</v>
      </c>
      <c r="E29" s="256">
        <v>32</v>
      </c>
      <c r="F29" s="257"/>
      <c r="G29" s="20" t="s">
        <v>0</v>
      </c>
      <c r="H29" s="236" t="s">
        <v>239</v>
      </c>
      <c r="I29" s="236"/>
      <c r="J29" s="237"/>
      <c r="K29" s="4"/>
      <c r="L29" s="96"/>
      <c r="M29" s="4"/>
      <c r="N29" s="107">
        <v>0</v>
      </c>
      <c r="O29" s="107">
        <v>15000</v>
      </c>
      <c r="P29" s="102"/>
      <c r="Q29" s="103"/>
      <c r="R29" s="153">
        <f>INDEX($H$104:$H$122,MATCH($B29,$J$104:$J$122,0))</f>
        <v>3.84</v>
      </c>
      <c r="S29" s="107">
        <f>IF(E29&lt;&gt;"",R29*E29,0)</f>
        <v>122.88</v>
      </c>
      <c r="T29" s="103"/>
    </row>
    <row r="30" spans="2:20" ht="15" customHeight="1" x14ac:dyDescent="0.25">
      <c r="B30" s="36" t="s">
        <v>204</v>
      </c>
      <c r="C30" s="20"/>
      <c r="D30" s="114">
        <f>IF(E30&lt;&gt;"",IF(AND(E30&gt;=N30,E30&lt;=O30),2,1),0)</f>
        <v>0</v>
      </c>
      <c r="E30" s="256"/>
      <c r="F30" s="257"/>
      <c r="G30" s="20" t="s">
        <v>0</v>
      </c>
      <c r="H30" s="236" t="s">
        <v>24</v>
      </c>
      <c r="I30" s="236"/>
      <c r="J30" s="237"/>
      <c r="K30" s="4"/>
      <c r="L30" s="96"/>
      <c r="M30" s="4"/>
      <c r="N30" s="107">
        <v>0</v>
      </c>
      <c r="O30" s="107">
        <v>15000</v>
      </c>
      <c r="P30" s="102"/>
      <c r="Q30" s="103"/>
      <c r="R30" s="153">
        <f>INDEX($H$104:$H$122,MATCH($B30,$J$104:$J$122,0))</f>
        <v>4.0599999999999996</v>
      </c>
      <c r="S30" s="107">
        <f>IF(E30&lt;&gt;"",R30*E30,0)</f>
        <v>0</v>
      </c>
      <c r="T30" s="103"/>
    </row>
    <row r="31" spans="2:20" ht="15" customHeight="1" x14ac:dyDescent="0.25">
      <c r="B31" s="36" t="s">
        <v>60</v>
      </c>
      <c r="C31" s="20"/>
      <c r="D31" s="114">
        <f t="shared" ref="D31:D32" si="3">IF(E31&lt;&gt;"",IF(AND(E31&gt;=N31,E31&lt;=O31),2,1),0)</f>
        <v>2</v>
      </c>
      <c r="E31" s="256">
        <v>2</v>
      </c>
      <c r="F31" s="257"/>
      <c r="G31" s="20" t="s">
        <v>0</v>
      </c>
      <c r="H31" s="236" t="s">
        <v>25</v>
      </c>
      <c r="I31" s="236"/>
      <c r="J31" s="237"/>
      <c r="K31" s="4"/>
      <c r="L31" s="96"/>
      <c r="M31" s="4"/>
      <c r="N31" s="107">
        <v>0</v>
      </c>
      <c r="O31" s="107">
        <v>15000</v>
      </c>
      <c r="P31" s="102"/>
      <c r="Q31" s="103"/>
      <c r="R31" s="153">
        <f>INDEX($H$104:$H$122,MATCH($B31,$J$104:$J$122,0))</f>
        <v>4.01</v>
      </c>
      <c r="S31" s="107">
        <f t="shared" ref="S31:S34" si="4">IF(E31&lt;&gt;"",R31*E31,0)</f>
        <v>8.02</v>
      </c>
      <c r="T31" s="103"/>
    </row>
    <row r="32" spans="2:20" ht="15" customHeight="1" x14ac:dyDescent="0.25">
      <c r="B32" s="35" t="s">
        <v>66</v>
      </c>
      <c r="C32" s="20"/>
      <c r="D32" s="114">
        <f t="shared" si="3"/>
        <v>0</v>
      </c>
      <c r="E32" s="256"/>
      <c r="F32" s="257"/>
      <c r="G32" s="20" t="s">
        <v>0</v>
      </c>
      <c r="H32" s="236" t="s">
        <v>240</v>
      </c>
      <c r="I32" s="236"/>
      <c r="J32" s="237"/>
      <c r="K32" s="4"/>
      <c r="L32" s="96"/>
      <c r="M32" s="4"/>
      <c r="N32" s="107">
        <v>0</v>
      </c>
      <c r="O32" s="107">
        <v>15000</v>
      </c>
      <c r="P32" s="102"/>
      <c r="Q32" s="103"/>
      <c r="R32" s="153">
        <f>INDEX($H$104:$H$122,MATCH($B32,$J$104:$J$122,0))</f>
        <v>4.53</v>
      </c>
      <c r="S32" s="107">
        <f t="shared" si="4"/>
        <v>0</v>
      </c>
      <c r="T32" s="103"/>
    </row>
    <row r="33" spans="2:23" ht="15" customHeight="1" x14ac:dyDescent="0.25">
      <c r="B33" s="297" t="s">
        <v>1</v>
      </c>
      <c r="C33" s="298"/>
      <c r="D33" s="115">
        <f>IF(E33&lt;&gt;"",IF(AND(E33&gt;=N33,E33&lt;=O33,B33&lt;&gt;"Other (select type)"),2,1),0)</f>
        <v>0</v>
      </c>
      <c r="E33" s="256"/>
      <c r="F33" s="257"/>
      <c r="G33" s="20" t="s">
        <v>0</v>
      </c>
      <c r="H33" s="236" t="s">
        <v>26</v>
      </c>
      <c r="I33" s="236"/>
      <c r="J33" s="237"/>
      <c r="K33" s="4"/>
      <c r="L33" s="96"/>
      <c r="M33" s="4"/>
      <c r="N33" s="107">
        <v>0</v>
      </c>
      <c r="O33" s="107">
        <v>15000</v>
      </c>
      <c r="P33" s="102"/>
      <c r="Q33" s="103"/>
      <c r="R33" s="153" t="e">
        <f>INDEX($H$104:$H$122,MATCH($B33,$J$104:$J$122,0))</f>
        <v>#N/A</v>
      </c>
      <c r="S33" s="107">
        <f t="shared" si="4"/>
        <v>0</v>
      </c>
      <c r="T33" s="103"/>
    </row>
    <row r="34" spans="2:23" ht="14.45" customHeight="1" x14ac:dyDescent="0.25">
      <c r="B34" s="297" t="s">
        <v>1</v>
      </c>
      <c r="C34" s="298"/>
      <c r="D34" s="115">
        <f>IF(E34&lt;&gt;"",IF(AND(E34&gt;=N34,E34&lt;=O34,B34&lt;&gt;"Other (select type)"),2,1),0)</f>
        <v>0</v>
      </c>
      <c r="E34" s="256"/>
      <c r="F34" s="257"/>
      <c r="G34" s="20" t="s">
        <v>0</v>
      </c>
      <c r="H34" s="236" t="s">
        <v>26</v>
      </c>
      <c r="I34" s="236"/>
      <c r="J34" s="237"/>
      <c r="K34" s="4"/>
      <c r="L34" s="96"/>
      <c r="M34" s="4"/>
      <c r="N34" s="107">
        <v>0</v>
      </c>
      <c r="O34" s="107">
        <v>15000</v>
      </c>
      <c r="P34" s="102"/>
      <c r="Q34" s="103"/>
      <c r="R34" s="153" t="e">
        <f>INDEX($H$104:$H$122,MATCH($B34,$J$104:$J$122,0))</f>
        <v>#N/A</v>
      </c>
      <c r="S34" s="107">
        <f t="shared" si="4"/>
        <v>0</v>
      </c>
      <c r="T34" s="103"/>
    </row>
    <row r="35" spans="2:23" ht="6.75" customHeight="1" x14ac:dyDescent="0.25">
      <c r="B35" s="264"/>
      <c r="C35" s="265"/>
      <c r="D35" s="265"/>
      <c r="E35" s="265"/>
      <c r="F35" s="266"/>
      <c r="G35" s="266"/>
      <c r="H35" s="266"/>
      <c r="I35" s="266"/>
      <c r="J35" s="267"/>
      <c r="K35" s="4"/>
      <c r="L35" s="96"/>
      <c r="M35" s="4"/>
      <c r="N35" s="102"/>
      <c r="O35" s="102"/>
      <c r="P35" s="102"/>
      <c r="Q35" s="103"/>
      <c r="R35" s="103"/>
      <c r="S35" s="103"/>
      <c r="T35" s="103"/>
    </row>
    <row r="36" spans="2:23" ht="18" customHeight="1" x14ac:dyDescent="0.2">
      <c r="B36" s="16" t="s">
        <v>83</v>
      </c>
      <c r="C36" s="17"/>
      <c r="D36" s="17"/>
      <c r="E36" s="17"/>
      <c r="F36" s="17"/>
      <c r="G36" s="17"/>
      <c r="H36" s="17"/>
      <c r="I36" s="17"/>
      <c r="J36" s="18"/>
      <c r="K36" s="7"/>
      <c r="L36" s="97"/>
      <c r="M36" s="7"/>
      <c r="N36" s="104"/>
      <c r="O36" s="104"/>
      <c r="P36" s="105"/>
      <c r="Q36" s="106"/>
      <c r="R36" s="106"/>
      <c r="S36" s="106"/>
      <c r="T36" s="106"/>
      <c r="U36" s="8"/>
      <c r="V36" s="8"/>
      <c r="W36" s="8"/>
    </row>
    <row r="37" spans="2:23" ht="18" customHeight="1" x14ac:dyDescent="0.3">
      <c r="B37" s="52"/>
      <c r="C37" s="53"/>
      <c r="D37" s="53"/>
      <c r="E37" s="53"/>
      <c r="F37" s="54"/>
      <c r="G37" s="54" t="s">
        <v>14</v>
      </c>
      <c r="H37" s="299" t="s">
        <v>15</v>
      </c>
      <c r="I37" s="299"/>
      <c r="J37" s="300"/>
      <c r="K37" s="7"/>
      <c r="L37" s="97"/>
      <c r="M37" s="7"/>
      <c r="N37" s="104"/>
      <c r="O37" s="104"/>
      <c r="P37" s="105"/>
      <c r="Q37" s="106"/>
      <c r="R37" s="106"/>
      <c r="S37" s="106"/>
      <c r="T37" s="106"/>
      <c r="U37" s="8"/>
      <c r="V37" s="8"/>
      <c r="W37" s="8"/>
    </row>
    <row r="38" spans="2:23" x14ac:dyDescent="0.25">
      <c r="B38" s="62" t="s">
        <v>169</v>
      </c>
      <c r="C38" s="63"/>
      <c r="D38" s="29">
        <f>IF(E38&lt;&gt;"",2,0)</f>
        <v>2</v>
      </c>
      <c r="E38" s="295" t="str">
        <f>E21&amp;""</f>
        <v>Richards Bay</v>
      </c>
      <c r="F38" s="296"/>
      <c r="G38" s="30"/>
      <c r="H38" s="268" t="s">
        <v>178</v>
      </c>
      <c r="I38" s="268"/>
      <c r="J38" s="269"/>
      <c r="K38" s="4"/>
      <c r="L38" s="95">
        <f t="shared" ref="L38:L46" si="5">D38</f>
        <v>2</v>
      </c>
      <c r="M38" s="4"/>
      <c r="N38" s="102"/>
      <c r="O38" s="102"/>
      <c r="P38" s="102"/>
      <c r="Q38" s="103"/>
      <c r="R38" s="103"/>
      <c r="S38" s="103"/>
      <c r="T38" s="103"/>
    </row>
    <row r="39" spans="2:23" x14ac:dyDescent="0.25">
      <c r="B39" s="203" t="s">
        <v>177</v>
      </c>
      <c r="C39" s="199"/>
      <c r="D39" s="184">
        <f>IF(E39&lt;&gt;"",IF(AND(LEN(E39)&gt;=N39,LEN(E39)&lt;=O39),2,1),"")</f>
        <v>2</v>
      </c>
      <c r="E39" s="295" t="str">
        <f>E22&amp;""</f>
        <v>ZA RCB</v>
      </c>
      <c r="F39" s="296"/>
      <c r="G39" s="200"/>
      <c r="H39" s="204" t="s">
        <v>182</v>
      </c>
      <c r="I39" s="201"/>
      <c r="J39" s="202"/>
      <c r="K39" s="4"/>
      <c r="L39" s="95">
        <f t="shared" si="5"/>
        <v>2</v>
      </c>
      <c r="M39" s="4"/>
      <c r="N39" s="102">
        <v>5</v>
      </c>
      <c r="O39" s="102">
        <v>6</v>
      </c>
      <c r="P39" s="102"/>
      <c r="Q39" s="103"/>
      <c r="R39" s="103"/>
      <c r="S39" s="103"/>
      <c r="T39" s="103"/>
    </row>
    <row r="40" spans="2:23" x14ac:dyDescent="0.25">
      <c r="B40" s="37" t="s">
        <v>170</v>
      </c>
      <c r="C40" s="64"/>
      <c r="D40" s="20">
        <f>IF(E40&lt;&gt;"",2,0)</f>
        <v>2</v>
      </c>
      <c r="E40" s="278" t="s">
        <v>194</v>
      </c>
      <c r="F40" s="279"/>
      <c r="G40" s="21"/>
      <c r="H40" s="293" t="s">
        <v>179</v>
      </c>
      <c r="I40" s="293"/>
      <c r="J40" s="294"/>
      <c r="K40" s="4"/>
      <c r="L40" s="95">
        <f t="shared" si="5"/>
        <v>2</v>
      </c>
      <c r="M40" s="4"/>
      <c r="N40" s="102"/>
      <c r="O40" s="102"/>
      <c r="P40" s="102"/>
      <c r="Q40" s="103"/>
      <c r="R40" s="103"/>
      <c r="S40" s="103"/>
      <c r="T40" s="103"/>
    </row>
    <row r="41" spans="2:23" x14ac:dyDescent="0.25">
      <c r="B41" s="203" t="s">
        <v>177</v>
      </c>
      <c r="C41" s="64"/>
      <c r="D41" s="184">
        <f>IF(E41&lt;&gt;"",IF(AND(LEN(E41)&gt;=N41,LEN(E41)&lt;=O41),2,1),"")</f>
        <v>2</v>
      </c>
      <c r="E41" s="274" t="s">
        <v>141</v>
      </c>
      <c r="F41" s="275"/>
      <c r="G41" s="21"/>
      <c r="H41" s="204" t="s">
        <v>183</v>
      </c>
      <c r="I41" s="197"/>
      <c r="J41" s="198"/>
      <c r="K41" s="4"/>
      <c r="L41" s="95">
        <f t="shared" si="5"/>
        <v>2</v>
      </c>
      <c r="M41" s="4"/>
      <c r="N41" s="102">
        <v>5</v>
      </c>
      <c r="O41" s="102">
        <v>6</v>
      </c>
      <c r="P41" s="102"/>
      <c r="Q41" s="103"/>
      <c r="R41" s="103"/>
      <c r="S41" s="103"/>
      <c r="T41" s="103"/>
    </row>
    <row r="42" spans="2:23" ht="14.65" customHeight="1" x14ac:dyDescent="0.25">
      <c r="B42" s="37" t="s">
        <v>44</v>
      </c>
      <c r="C42" s="64"/>
      <c r="D42" s="20">
        <f ca="1">IF(E42&lt;&gt;"",IF(AND(E42&gt;=N42,E42&lt;=O42),2,1),0)</f>
        <v>2</v>
      </c>
      <c r="E42" s="258">
        <v>44367</v>
      </c>
      <c r="F42" s="259"/>
      <c r="G42" s="20" t="str">
        <f>G23</f>
        <v>DD/MM/YYYY</v>
      </c>
      <c r="H42" s="262" t="s">
        <v>207</v>
      </c>
      <c r="I42" s="262"/>
      <c r="J42" s="263"/>
      <c r="K42" s="4"/>
      <c r="L42" s="95">
        <f t="shared" ca="1" si="5"/>
        <v>2</v>
      </c>
      <c r="M42" s="4"/>
      <c r="N42" s="108">
        <f>IF(E25&lt;&gt;"",E25,N23)</f>
        <v>44367</v>
      </c>
      <c r="O42" s="108">
        <f ca="1">IF(E25&lt;&gt;"",E25,NOW())</f>
        <v>44367</v>
      </c>
      <c r="P42" s="102"/>
      <c r="Q42" s="103"/>
      <c r="R42" s="103"/>
      <c r="S42" s="103"/>
      <c r="T42" s="103"/>
    </row>
    <row r="43" spans="2:23" x14ac:dyDescent="0.25">
      <c r="B43" s="37" t="s">
        <v>45</v>
      </c>
      <c r="C43" s="64"/>
      <c r="D43" s="20">
        <f>IF(E43&lt;&gt;"",IF(AND(E43&gt;=N43,E43&lt;=O43),2,1),0)</f>
        <v>2</v>
      </c>
      <c r="E43" s="260">
        <v>0.5541666666666667</v>
      </c>
      <c r="F43" s="261"/>
      <c r="G43" s="20" t="s">
        <v>93</v>
      </c>
      <c r="H43" s="262"/>
      <c r="I43" s="262"/>
      <c r="J43" s="263"/>
      <c r="K43" s="4"/>
      <c r="L43" s="95">
        <f t="shared" si="5"/>
        <v>2</v>
      </c>
      <c r="M43" s="4"/>
      <c r="N43" s="109">
        <f>IF(E26&lt;&gt;"",E26,0)</f>
        <v>0.5541666666666667</v>
      </c>
      <c r="O43" s="109">
        <f>IF(E26&lt;&gt;"",E26,TIME(23,59,59))</f>
        <v>0.5541666666666667</v>
      </c>
      <c r="P43" s="102"/>
      <c r="Q43" s="103"/>
      <c r="R43" s="103"/>
      <c r="S43" s="103"/>
      <c r="T43" s="103"/>
    </row>
    <row r="44" spans="2:23" ht="14.65" customHeight="1" x14ac:dyDescent="0.25">
      <c r="B44" s="37" t="s">
        <v>46</v>
      </c>
      <c r="C44" s="64"/>
      <c r="D44" s="20">
        <f ca="1">IF(E44&lt;&gt;"",IF(AND(E44&gt;E42,E44&lt;O44),2,1),0)</f>
        <v>2</v>
      </c>
      <c r="E44" s="258">
        <v>44419</v>
      </c>
      <c r="F44" s="259"/>
      <c r="G44" s="20" t="str">
        <f>G23</f>
        <v>DD/MM/YYYY</v>
      </c>
      <c r="H44" s="262" t="s">
        <v>208</v>
      </c>
      <c r="I44" s="262"/>
      <c r="J44" s="263"/>
      <c r="K44" s="4"/>
      <c r="L44" s="95">
        <f t="shared" ca="1" si="5"/>
        <v>2</v>
      </c>
      <c r="M44" s="4"/>
      <c r="N44" s="108">
        <f>N23</f>
        <v>43831</v>
      </c>
      <c r="O44" s="108">
        <f t="shared" ref="O44" ca="1" si="6">NOW()</f>
        <v>45366.694807060187</v>
      </c>
      <c r="P44" s="102"/>
      <c r="Q44" s="103"/>
      <c r="R44" s="103"/>
      <c r="S44" s="103"/>
      <c r="T44" s="103"/>
    </row>
    <row r="45" spans="2:23" x14ac:dyDescent="0.25">
      <c r="B45" s="37" t="s">
        <v>47</v>
      </c>
      <c r="C45" s="64"/>
      <c r="D45" s="20">
        <f>IF(E45&lt;&gt;"",IF(AND(E45&gt;=N45,E45&lt;=O45),2,1),0)</f>
        <v>2</v>
      </c>
      <c r="E45" s="260">
        <v>8.3333333333333332E-3</v>
      </c>
      <c r="F45" s="261"/>
      <c r="G45" s="20" t="s">
        <v>93</v>
      </c>
      <c r="H45" s="262"/>
      <c r="I45" s="262"/>
      <c r="J45" s="263"/>
      <c r="K45" s="4"/>
      <c r="L45" s="95">
        <f t="shared" si="5"/>
        <v>2</v>
      </c>
      <c r="M45" s="4"/>
      <c r="N45" s="109">
        <v>0</v>
      </c>
      <c r="O45" s="109">
        <v>0.99998842592592585</v>
      </c>
      <c r="P45" s="101" t="s">
        <v>65</v>
      </c>
      <c r="Q45" s="110"/>
      <c r="R45" s="110"/>
      <c r="S45" s="110"/>
      <c r="T45" s="110"/>
    </row>
    <row r="46" spans="2:23" x14ac:dyDescent="0.25">
      <c r="B46" s="37" t="s">
        <v>71</v>
      </c>
      <c r="C46" s="64"/>
      <c r="D46" s="20">
        <f>IF(E46&lt;&gt;"",IF(AND(E46&gt;=N46,E46&lt;=O46),2,1),0)</f>
        <v>2</v>
      </c>
      <c r="E46" s="270">
        <v>5674</v>
      </c>
      <c r="F46" s="271"/>
      <c r="G46" s="20" t="s">
        <v>22</v>
      </c>
      <c r="H46" s="236" t="s">
        <v>79</v>
      </c>
      <c r="I46" s="236"/>
      <c r="J46" s="237"/>
      <c r="K46" s="4"/>
      <c r="L46" s="95">
        <f t="shared" si="5"/>
        <v>2</v>
      </c>
      <c r="M46" s="4"/>
      <c r="N46" s="107">
        <v>1</v>
      </c>
      <c r="O46" s="107">
        <f>(E44-E42+1)*24*P46</f>
        <v>27984</v>
      </c>
      <c r="P46" s="107">
        <v>22</v>
      </c>
      <c r="Q46" s="103"/>
      <c r="R46" s="103"/>
      <c r="S46" s="103"/>
      <c r="T46" s="103"/>
    </row>
    <row r="47" spans="2:23" ht="6.75" customHeight="1" x14ac:dyDescent="0.25">
      <c r="B47" s="38"/>
      <c r="C47" s="39"/>
      <c r="D47" s="39"/>
      <c r="E47" s="39"/>
      <c r="F47" s="40"/>
      <c r="G47" s="40"/>
      <c r="H47" s="40"/>
      <c r="I47" s="40"/>
      <c r="J47" s="41"/>
      <c r="K47" s="4"/>
      <c r="L47" s="95"/>
      <c r="M47" s="4"/>
      <c r="N47" s="102"/>
      <c r="O47" s="102"/>
      <c r="P47" s="102"/>
      <c r="Q47" s="103"/>
      <c r="R47" s="103"/>
      <c r="S47" s="103"/>
      <c r="T47" s="103"/>
    </row>
    <row r="48" spans="2:23" ht="57.75" customHeight="1" x14ac:dyDescent="0.25">
      <c r="B48" s="33" t="s">
        <v>23</v>
      </c>
      <c r="C48" s="34"/>
      <c r="D48" s="21"/>
      <c r="E48" s="119">
        <f>IF(MAX(D49:D54)=0,0,IF(COUNTIFS(D49:D54,1)&gt;0,1,2))</f>
        <v>2</v>
      </c>
      <c r="F48" s="21"/>
      <c r="G48" s="20"/>
      <c r="H48" s="254" t="s">
        <v>255</v>
      </c>
      <c r="I48" s="254"/>
      <c r="J48" s="255"/>
      <c r="K48" s="4"/>
      <c r="L48" s="95">
        <f>E48</f>
        <v>2</v>
      </c>
      <c r="M48" s="4"/>
      <c r="N48" s="102"/>
      <c r="O48" s="102"/>
      <c r="P48" s="102"/>
      <c r="Q48" s="103"/>
      <c r="R48" s="102" t="s">
        <v>125</v>
      </c>
      <c r="S48" s="102" t="s">
        <v>96</v>
      </c>
      <c r="T48" s="103"/>
    </row>
    <row r="49" spans="2:20" ht="15" customHeight="1" x14ac:dyDescent="0.25">
      <c r="B49" s="36" t="s">
        <v>254</v>
      </c>
      <c r="C49" s="20"/>
      <c r="D49" s="20">
        <f t="shared" ref="D49:D54" si="7">IF(E49&lt;&gt;"",IF(AND(E49&gt;=N49,E49&lt;=O49),2,1),0)</f>
        <v>2</v>
      </c>
      <c r="E49" s="256">
        <v>547.20000000000005</v>
      </c>
      <c r="F49" s="257"/>
      <c r="G49" s="20" t="s">
        <v>0</v>
      </c>
      <c r="H49" s="236" t="s">
        <v>239</v>
      </c>
      <c r="I49" s="236"/>
      <c r="J49" s="237"/>
      <c r="K49" s="4"/>
      <c r="L49" s="96"/>
      <c r="M49" s="4"/>
      <c r="N49" s="107">
        <v>0</v>
      </c>
      <c r="O49" s="107">
        <v>15000</v>
      </c>
      <c r="P49" s="107"/>
      <c r="Q49" s="103"/>
      <c r="R49" s="153">
        <f>INDEX($H$104:$H$122,MATCH($B49,$J$104:$J$122,0))</f>
        <v>3.84</v>
      </c>
      <c r="S49" s="107">
        <f>IF(E49&lt;&gt;"",R49*E49,0)</f>
        <v>2101.248</v>
      </c>
      <c r="T49" s="103"/>
    </row>
    <row r="50" spans="2:20" ht="14.45" customHeight="1" x14ac:dyDescent="0.25">
      <c r="B50" s="36" t="s">
        <v>204</v>
      </c>
      <c r="C50" s="20"/>
      <c r="D50" s="20">
        <f>IF(E50&lt;&gt;"",IF(AND(E50&gt;=N50,E50&lt;=O50),2,1),0)</f>
        <v>0</v>
      </c>
      <c r="E50" s="256"/>
      <c r="F50" s="257"/>
      <c r="G50" s="20" t="s">
        <v>0</v>
      </c>
      <c r="H50" s="236" t="s">
        <v>24</v>
      </c>
      <c r="I50" s="236"/>
      <c r="J50" s="237"/>
      <c r="K50" s="4"/>
      <c r="L50" s="96"/>
      <c r="M50" s="4"/>
      <c r="N50" s="107">
        <v>0</v>
      </c>
      <c r="O50" s="107">
        <v>15000</v>
      </c>
      <c r="P50" s="107"/>
      <c r="Q50" s="103"/>
      <c r="R50" s="153">
        <f>INDEX($H$104:$H$122,MATCH($B50,$J$104:$J$122,0))</f>
        <v>4.0599999999999996</v>
      </c>
      <c r="S50" s="107">
        <f>IF(E50&lt;&gt;"",R50*E50,0)</f>
        <v>0</v>
      </c>
      <c r="T50" s="103"/>
    </row>
    <row r="51" spans="2:20" ht="15" customHeight="1" x14ac:dyDescent="0.25">
      <c r="B51" s="36" t="s">
        <v>60</v>
      </c>
      <c r="C51" s="20"/>
      <c r="D51" s="20">
        <f t="shared" si="7"/>
        <v>2</v>
      </c>
      <c r="E51" s="256">
        <v>3.3</v>
      </c>
      <c r="F51" s="257"/>
      <c r="G51" s="20" t="s">
        <v>0</v>
      </c>
      <c r="H51" s="236" t="s">
        <v>25</v>
      </c>
      <c r="I51" s="236"/>
      <c r="J51" s="237"/>
      <c r="K51" s="4"/>
      <c r="L51" s="96"/>
      <c r="M51" s="4"/>
      <c r="N51" s="107">
        <v>0</v>
      </c>
      <c r="O51" s="107">
        <v>15000</v>
      </c>
      <c r="P51" s="107"/>
      <c r="Q51" s="103"/>
      <c r="R51" s="153">
        <f>INDEX($H$104:$H$122,MATCH($B51,$J$104:$J$122,0))</f>
        <v>4.01</v>
      </c>
      <c r="S51" s="107">
        <f t="shared" ref="S51:S54" si="8">IF(E51&lt;&gt;"",R51*E51,0)</f>
        <v>13.232999999999999</v>
      </c>
      <c r="T51" s="103"/>
    </row>
    <row r="52" spans="2:20" ht="15" customHeight="1" x14ac:dyDescent="0.25">
      <c r="B52" s="35" t="s">
        <v>66</v>
      </c>
      <c r="C52" s="20"/>
      <c r="D52" s="20">
        <f t="shared" si="7"/>
        <v>0</v>
      </c>
      <c r="E52" s="256"/>
      <c r="F52" s="257"/>
      <c r="G52" s="20" t="s">
        <v>0</v>
      </c>
      <c r="H52" s="236" t="s">
        <v>240</v>
      </c>
      <c r="I52" s="236"/>
      <c r="J52" s="237"/>
      <c r="K52" s="4"/>
      <c r="L52" s="96"/>
      <c r="M52" s="4"/>
      <c r="N52" s="107">
        <v>0</v>
      </c>
      <c r="O52" s="107">
        <v>15000</v>
      </c>
      <c r="P52" s="107"/>
      <c r="Q52" s="103"/>
      <c r="R52" s="153">
        <f>INDEX($H$104:$H$122,MATCH($B52,$J$104:$J$122,0))</f>
        <v>4.53</v>
      </c>
      <c r="S52" s="107">
        <f t="shared" si="8"/>
        <v>0</v>
      </c>
      <c r="T52" s="103"/>
    </row>
    <row r="53" spans="2:20" ht="14.45" customHeight="1" x14ac:dyDescent="0.25">
      <c r="B53" s="297" t="s">
        <v>1</v>
      </c>
      <c r="C53" s="298"/>
      <c r="D53" s="20">
        <f t="shared" si="7"/>
        <v>0</v>
      </c>
      <c r="E53" s="256"/>
      <c r="F53" s="257"/>
      <c r="G53" s="20" t="s">
        <v>0</v>
      </c>
      <c r="H53" s="236" t="s">
        <v>26</v>
      </c>
      <c r="I53" s="236"/>
      <c r="J53" s="237"/>
      <c r="K53" s="4"/>
      <c r="L53" s="96"/>
      <c r="M53" s="4"/>
      <c r="N53" s="107">
        <v>0</v>
      </c>
      <c r="O53" s="107">
        <v>15000</v>
      </c>
      <c r="P53" s="107"/>
      <c r="Q53" s="103"/>
      <c r="R53" s="153" t="e">
        <f>INDEX($H$104:$H$122,MATCH($B53,$J$104:$J$122,0))</f>
        <v>#N/A</v>
      </c>
      <c r="S53" s="107">
        <f t="shared" si="8"/>
        <v>0</v>
      </c>
      <c r="T53" s="103"/>
    </row>
    <row r="54" spans="2:20" ht="14.45" customHeight="1" x14ac:dyDescent="0.25">
      <c r="B54" s="297" t="s">
        <v>1</v>
      </c>
      <c r="C54" s="298"/>
      <c r="D54" s="20">
        <f t="shared" si="7"/>
        <v>0</v>
      </c>
      <c r="E54" s="256"/>
      <c r="F54" s="257"/>
      <c r="G54" s="20" t="s">
        <v>0</v>
      </c>
      <c r="H54" s="236" t="s">
        <v>26</v>
      </c>
      <c r="I54" s="236"/>
      <c r="J54" s="237"/>
      <c r="K54" s="4"/>
      <c r="L54" s="96"/>
      <c r="M54" s="4"/>
      <c r="N54" s="107">
        <v>0</v>
      </c>
      <c r="O54" s="107">
        <v>15000</v>
      </c>
      <c r="P54" s="107"/>
      <c r="Q54" s="103"/>
      <c r="R54" s="153" t="e">
        <f>INDEX($H$104:$H$122,MATCH($B54,$J$104:$J$122,0))</f>
        <v>#N/A</v>
      </c>
      <c r="S54" s="107">
        <f t="shared" si="8"/>
        <v>0</v>
      </c>
      <c r="T54" s="103"/>
    </row>
    <row r="55" spans="2:20" ht="6.75" customHeight="1" x14ac:dyDescent="0.25">
      <c r="B55" s="42"/>
      <c r="C55" s="43"/>
      <c r="D55" s="43"/>
      <c r="E55" s="43"/>
      <c r="F55" s="44"/>
      <c r="G55" s="44"/>
      <c r="H55" s="44"/>
      <c r="I55" s="44"/>
      <c r="J55" s="45"/>
      <c r="K55" s="4"/>
      <c r="L55" s="96"/>
      <c r="M55" s="4"/>
      <c r="N55" s="111"/>
      <c r="O55" s="111"/>
      <c r="P55" s="111"/>
      <c r="Q55" s="111"/>
      <c r="R55" s="111"/>
      <c r="S55" s="111"/>
      <c r="T55" s="111"/>
    </row>
    <row r="56" spans="2:20" x14ac:dyDescent="0.25">
      <c r="B56" s="59" t="s">
        <v>89</v>
      </c>
      <c r="C56" s="60"/>
      <c r="D56" s="60"/>
      <c r="E56" s="60"/>
      <c r="F56" s="61"/>
      <c r="G56" s="47"/>
      <c r="H56" s="47"/>
      <c r="I56" s="47"/>
      <c r="J56" s="48"/>
      <c r="K56" s="4"/>
      <c r="L56" s="96"/>
      <c r="M56" s="4"/>
      <c r="N56" s="111"/>
      <c r="O56" s="111"/>
      <c r="P56" s="111"/>
      <c r="Q56" s="111"/>
      <c r="R56" s="111"/>
      <c r="S56" s="111"/>
      <c r="T56" s="111"/>
    </row>
    <row r="57" spans="2:20" x14ac:dyDescent="0.25">
      <c r="B57" s="49"/>
      <c r="C57" s="120">
        <f>IF(OR(MAX(N59:N83)=0,COUNTA(C59:C83)&lt;$T$59),0,IF(COUNTIFS(N59:N83,1)&lt;&gt;0,1,2))</f>
        <v>2</v>
      </c>
      <c r="E57" s="120">
        <f>IF(OR(MAX(P59:P83)=0,COUNTA(E59:E83)&lt;$T$59),0,IF(COUNTIFS(P59:P83,1)&lt;&gt;0,1,2))</f>
        <v>2</v>
      </c>
      <c r="F57" s="120">
        <f>IF(OR(MAX(Q59:Q83)=0,COUNTA(F59:F83)&lt;$T$59),0,IF(COUNTIFS(Q59:Q83,1)&lt;&gt;0,1,IF(SUM(F59:F83)&lt;=E46+12,2,1)))</f>
        <v>2</v>
      </c>
      <c r="G57" s="120">
        <f>IF(OR(MAX(R59:R83)=0,COUNTA(G59:G83)&lt;$T$59),0,IF(COUNTIFS(R59:R83,1)&lt;&gt;0,1,2))</f>
        <v>2</v>
      </c>
      <c r="H57" s="120">
        <f>IF(OR(MAX(S59:S83)=0,COUNTA(H59:H83)&lt;$T$59),0,IF(COUNTIFS(S59:S83,1)&lt;&gt;0,1,2))</f>
        <v>2</v>
      </c>
      <c r="I57" s="50"/>
      <c r="J57" s="51"/>
      <c r="K57" s="4"/>
      <c r="L57" s="95">
        <f>MIN(C57,E57:H57)</f>
        <v>2</v>
      </c>
      <c r="M57" s="4"/>
      <c r="N57" s="111"/>
      <c r="O57" s="111"/>
      <c r="P57" s="111"/>
      <c r="Q57" s="111"/>
      <c r="R57" s="111"/>
      <c r="S57" s="111"/>
      <c r="T57" s="111"/>
    </row>
    <row r="58" spans="2:20" ht="30" customHeight="1" x14ac:dyDescent="0.25">
      <c r="B58" s="91"/>
      <c r="C58" s="304" t="s">
        <v>180</v>
      </c>
      <c r="D58" s="305"/>
      <c r="E58" s="58" t="s">
        <v>191</v>
      </c>
      <c r="F58" s="58" t="s">
        <v>27</v>
      </c>
      <c r="G58" s="58" t="str">
        <f>IF(E11=Z9,"Quantity carried
(cubic meters)","Quantity carried
(metric tonnes)")</f>
        <v>Quantity carried
(metric tonnes)</v>
      </c>
      <c r="H58" s="58" t="str">
        <f>IF(E11=Z9,"Cargo quantity for this charterer (cubic meters)","Cargo quantity for this charterer (metric tonnes)")</f>
        <v>Cargo quantity for this charterer (metric tonnes)</v>
      </c>
      <c r="I58" s="94" t="s">
        <v>88</v>
      </c>
      <c r="J58" s="93" t="s">
        <v>15</v>
      </c>
      <c r="K58" s="4"/>
      <c r="L58" s="96"/>
      <c r="M58" s="4"/>
      <c r="N58" s="112" t="s">
        <v>67</v>
      </c>
      <c r="P58" s="112" t="s">
        <v>51</v>
      </c>
      <c r="Q58" s="112" t="s">
        <v>27</v>
      </c>
      <c r="R58" s="112" t="str">
        <f>IF(P11=AE9,"Quantity carried (cubic meters)","Quantity carried (metric tonnes)")</f>
        <v>Quantity carried (cubic meters)</v>
      </c>
      <c r="S58" s="112" t="str">
        <f>IF(P11=AE9,"Cargo quantity for this charterer (cubic meters)","Cargo quantity for this charterer (metric tonnes)")</f>
        <v>Cargo quantity for this charterer (cubic meters)</v>
      </c>
      <c r="T58" s="112" t="s">
        <v>95</v>
      </c>
    </row>
    <row r="59" spans="2:20" x14ac:dyDescent="0.25">
      <c r="B59" s="92" t="s">
        <v>28</v>
      </c>
      <c r="C59" s="306" t="str">
        <f>E38</f>
        <v>Richards Bay</v>
      </c>
      <c r="D59" s="303"/>
      <c r="E59" s="179" t="s">
        <v>195</v>
      </c>
      <c r="F59" s="180">
        <v>91</v>
      </c>
      <c r="G59" s="180">
        <v>13001</v>
      </c>
      <c r="H59" s="180">
        <v>0</v>
      </c>
      <c r="I59" s="216">
        <v>18</v>
      </c>
      <c r="J59" s="46" t="s">
        <v>174</v>
      </c>
      <c r="K59" s="4"/>
      <c r="L59" s="96"/>
      <c r="M59" s="4"/>
      <c r="N59" s="113">
        <f>IF(C59&lt;&gt;"",2,0)</f>
        <v>2</v>
      </c>
      <c r="P59" s="112">
        <f t="shared" ref="P59:P83" si="9">IF(E59&lt;&gt;"",2,0)</f>
        <v>2</v>
      </c>
      <c r="Q59" s="112">
        <f t="shared" ref="Q59:Q83" si="10">IF(F59&lt;&gt;"",IF(AND(F59&gt;=0,F59&lt;=$E$46),2,1),0)</f>
        <v>2</v>
      </c>
      <c r="R59" s="112">
        <f t="shared" ref="R59:R83" si="11">IF(G59&lt;&gt;"",IF(AND(G59&gt;=0,G59&lt;=$E$12),2,1),0)</f>
        <v>2</v>
      </c>
      <c r="S59" s="112">
        <f t="shared" ref="S59:S83" si="12">IF(H59&lt;&gt;"",IF(AND(H59&gt;=0,H59&lt;=G59),2,1),0)</f>
        <v>2</v>
      </c>
      <c r="T59" s="107">
        <f>MAX(COUNTA(C59:D83),COUNTA(E59:E83),COUNTA(F59:F83),COUNTA(G59:G83),COUNTA(H59:H83),COUNTA(I59:I83))</f>
        <v>2</v>
      </c>
    </row>
    <row r="60" spans="2:20" x14ac:dyDescent="0.25">
      <c r="B60" s="92" t="s">
        <v>29</v>
      </c>
      <c r="C60" s="238" t="s">
        <v>195</v>
      </c>
      <c r="D60" s="239"/>
      <c r="E60" s="179" t="s">
        <v>196</v>
      </c>
      <c r="F60" s="180">
        <v>5583</v>
      </c>
      <c r="G60" s="180">
        <v>58991</v>
      </c>
      <c r="H60" s="180">
        <v>45990</v>
      </c>
      <c r="I60" s="216">
        <f>E49+E50-I59</f>
        <v>529.20000000000005</v>
      </c>
      <c r="J60" s="46" t="s">
        <v>140</v>
      </c>
      <c r="K60" s="4"/>
      <c r="L60" s="96"/>
      <c r="M60" s="4"/>
      <c r="N60" s="113">
        <f t="shared" ref="N60:N83" si="13">IF(C60&lt;&gt;"",2,0)</f>
        <v>2</v>
      </c>
      <c r="P60" s="112">
        <f t="shared" si="9"/>
        <v>2</v>
      </c>
      <c r="Q60" s="112">
        <f t="shared" si="10"/>
        <v>2</v>
      </c>
      <c r="R60" s="112">
        <f t="shared" si="11"/>
        <v>2</v>
      </c>
      <c r="S60" s="112">
        <f t="shared" si="12"/>
        <v>2</v>
      </c>
      <c r="T60" s="4"/>
    </row>
    <row r="61" spans="2:20" x14ac:dyDescent="0.25">
      <c r="B61" s="92" t="s">
        <v>30</v>
      </c>
      <c r="C61" s="238"/>
      <c r="D61" s="239"/>
      <c r="E61" s="80"/>
      <c r="F61" s="180"/>
      <c r="G61" s="180"/>
      <c r="H61" s="180"/>
      <c r="I61" s="216"/>
      <c r="J61" s="46" t="s">
        <v>85</v>
      </c>
      <c r="K61" s="4"/>
      <c r="L61" s="96"/>
      <c r="M61" s="4"/>
      <c r="N61" s="113">
        <f t="shared" si="13"/>
        <v>0</v>
      </c>
      <c r="P61" s="112">
        <f t="shared" si="9"/>
        <v>0</v>
      </c>
      <c r="Q61" s="112">
        <f t="shared" si="10"/>
        <v>0</v>
      </c>
      <c r="R61" s="112">
        <f t="shared" si="11"/>
        <v>0</v>
      </c>
      <c r="S61" s="112">
        <f t="shared" si="12"/>
        <v>0</v>
      </c>
      <c r="T61" s="4"/>
    </row>
    <row r="62" spans="2:20" x14ac:dyDescent="0.25">
      <c r="B62" s="92" t="s">
        <v>31</v>
      </c>
      <c r="C62" s="238"/>
      <c r="D62" s="239"/>
      <c r="E62" s="80"/>
      <c r="F62" s="180"/>
      <c r="G62" s="180"/>
      <c r="H62" s="180"/>
      <c r="I62" s="216"/>
      <c r="J62" s="46" t="s">
        <v>85</v>
      </c>
      <c r="K62" s="4"/>
      <c r="L62" s="96"/>
      <c r="M62" s="4"/>
      <c r="N62" s="113">
        <f t="shared" si="13"/>
        <v>0</v>
      </c>
      <c r="P62" s="112">
        <f t="shared" si="9"/>
        <v>0</v>
      </c>
      <c r="Q62" s="112">
        <f t="shared" si="10"/>
        <v>0</v>
      </c>
      <c r="R62" s="112">
        <f t="shared" si="11"/>
        <v>0</v>
      </c>
      <c r="S62" s="112">
        <f t="shared" si="12"/>
        <v>0</v>
      </c>
      <c r="T62" s="4"/>
    </row>
    <row r="63" spans="2:20" x14ac:dyDescent="0.25">
      <c r="B63" s="92" t="s">
        <v>32</v>
      </c>
      <c r="C63" s="238"/>
      <c r="D63" s="239"/>
      <c r="E63" s="80"/>
      <c r="F63" s="180"/>
      <c r="G63" s="180"/>
      <c r="H63" s="180"/>
      <c r="I63" s="216"/>
      <c r="J63" s="46" t="s">
        <v>85</v>
      </c>
      <c r="K63" s="4"/>
      <c r="L63" s="96"/>
      <c r="M63" s="4"/>
      <c r="N63" s="113">
        <f t="shared" ref="N63:N77" si="14">IF(C63&lt;&gt;"",2,0)</f>
        <v>0</v>
      </c>
      <c r="P63" s="112">
        <f t="shared" ref="P63:P77" si="15">IF(E63&lt;&gt;"",2,0)</f>
        <v>0</v>
      </c>
      <c r="Q63" s="112">
        <f t="shared" ref="Q63:Q77" si="16">IF(F63&lt;&gt;"",IF(AND(F63&gt;=0,F63&lt;=$E$46),2,1),0)</f>
        <v>0</v>
      </c>
      <c r="R63" s="112">
        <f t="shared" ref="R63:R77" si="17">IF(G63&lt;&gt;"",IF(AND(G63&gt;=0,G63&lt;=$E$12),2,1),0)</f>
        <v>0</v>
      </c>
      <c r="S63" s="112">
        <f t="shared" ref="S63:S77" si="18">IF(H63&lt;&gt;"",IF(AND(H63&gt;=0,H63&lt;=G63),2,1),0)</f>
        <v>0</v>
      </c>
      <c r="T63" s="4"/>
    </row>
    <row r="64" spans="2:20" x14ac:dyDescent="0.25">
      <c r="B64" s="92" t="s">
        <v>33</v>
      </c>
      <c r="C64" s="238"/>
      <c r="D64" s="239"/>
      <c r="E64" s="80"/>
      <c r="F64" s="180"/>
      <c r="G64" s="180"/>
      <c r="H64" s="180"/>
      <c r="I64" s="216"/>
      <c r="J64" s="46" t="s">
        <v>85</v>
      </c>
      <c r="K64" s="4"/>
      <c r="L64" s="96"/>
      <c r="M64" s="4"/>
      <c r="N64" s="113">
        <f t="shared" si="14"/>
        <v>0</v>
      </c>
      <c r="P64" s="112">
        <f t="shared" si="15"/>
        <v>0</v>
      </c>
      <c r="Q64" s="112">
        <f t="shared" si="16"/>
        <v>0</v>
      </c>
      <c r="R64" s="112">
        <f t="shared" si="17"/>
        <v>0</v>
      </c>
      <c r="S64" s="112">
        <f t="shared" si="18"/>
        <v>0</v>
      </c>
      <c r="T64" s="4"/>
    </row>
    <row r="65" spans="2:20" x14ac:dyDescent="0.25">
      <c r="B65" s="92" t="s">
        <v>34</v>
      </c>
      <c r="C65" s="238"/>
      <c r="D65" s="239"/>
      <c r="E65" s="80"/>
      <c r="F65" s="180"/>
      <c r="G65" s="180"/>
      <c r="H65" s="180"/>
      <c r="I65" s="216"/>
      <c r="J65" s="46" t="s">
        <v>85</v>
      </c>
      <c r="K65" s="4"/>
      <c r="L65" s="96"/>
      <c r="M65" s="4"/>
      <c r="N65" s="113">
        <f t="shared" si="14"/>
        <v>0</v>
      </c>
      <c r="P65" s="112">
        <f t="shared" si="15"/>
        <v>0</v>
      </c>
      <c r="Q65" s="112">
        <f t="shared" si="16"/>
        <v>0</v>
      </c>
      <c r="R65" s="112">
        <f t="shared" si="17"/>
        <v>0</v>
      </c>
      <c r="S65" s="112">
        <f t="shared" si="18"/>
        <v>0</v>
      </c>
      <c r="T65" s="4"/>
    </row>
    <row r="66" spans="2:20" x14ac:dyDescent="0.25">
      <c r="B66" s="92" t="s">
        <v>136</v>
      </c>
      <c r="C66" s="238"/>
      <c r="D66" s="239"/>
      <c r="E66" s="80"/>
      <c r="F66" s="180"/>
      <c r="G66" s="180"/>
      <c r="H66" s="180"/>
      <c r="I66" s="216"/>
      <c r="J66" s="46" t="s">
        <v>85</v>
      </c>
      <c r="K66" s="4"/>
      <c r="L66" s="96"/>
      <c r="M66" s="4"/>
      <c r="N66" s="113">
        <f t="shared" si="14"/>
        <v>0</v>
      </c>
      <c r="P66" s="112">
        <f t="shared" si="15"/>
        <v>0</v>
      </c>
      <c r="Q66" s="112">
        <f t="shared" si="16"/>
        <v>0</v>
      </c>
      <c r="R66" s="112">
        <f t="shared" si="17"/>
        <v>0</v>
      </c>
      <c r="S66" s="112">
        <f t="shared" si="18"/>
        <v>0</v>
      </c>
      <c r="T66" s="4"/>
    </row>
    <row r="67" spans="2:20" x14ac:dyDescent="0.25">
      <c r="B67" s="92" t="s">
        <v>137</v>
      </c>
      <c r="C67" s="238"/>
      <c r="D67" s="239"/>
      <c r="E67" s="80"/>
      <c r="F67" s="180"/>
      <c r="G67" s="180"/>
      <c r="H67" s="180"/>
      <c r="I67" s="216"/>
      <c r="J67" s="46" t="s">
        <v>85</v>
      </c>
      <c r="K67" s="4"/>
      <c r="L67" s="96"/>
      <c r="M67" s="4"/>
      <c r="N67" s="113">
        <f t="shared" si="14"/>
        <v>0</v>
      </c>
      <c r="P67" s="112">
        <f t="shared" si="15"/>
        <v>0</v>
      </c>
      <c r="Q67" s="112">
        <f t="shared" si="16"/>
        <v>0</v>
      </c>
      <c r="R67" s="112">
        <f t="shared" si="17"/>
        <v>0</v>
      </c>
      <c r="S67" s="112">
        <f t="shared" si="18"/>
        <v>0</v>
      </c>
      <c r="T67" s="4"/>
    </row>
    <row r="68" spans="2:20" x14ac:dyDescent="0.25">
      <c r="B68" s="92" t="s">
        <v>48</v>
      </c>
      <c r="C68" s="238"/>
      <c r="D68" s="239"/>
      <c r="E68" s="80"/>
      <c r="F68" s="180"/>
      <c r="G68" s="180"/>
      <c r="H68" s="180"/>
      <c r="I68" s="216"/>
      <c r="J68" s="46" t="s">
        <v>85</v>
      </c>
      <c r="K68" s="4"/>
      <c r="L68" s="96"/>
      <c r="M68" s="4"/>
      <c r="N68" s="113">
        <f t="shared" si="14"/>
        <v>0</v>
      </c>
      <c r="P68" s="112">
        <f t="shared" si="15"/>
        <v>0</v>
      </c>
      <c r="Q68" s="112">
        <f t="shared" si="16"/>
        <v>0</v>
      </c>
      <c r="R68" s="112">
        <f t="shared" si="17"/>
        <v>0</v>
      </c>
      <c r="S68" s="112">
        <f t="shared" si="18"/>
        <v>0</v>
      </c>
      <c r="T68" s="4"/>
    </row>
    <row r="69" spans="2:20" x14ac:dyDescent="0.25">
      <c r="B69" s="92" t="s">
        <v>49</v>
      </c>
      <c r="C69" s="238"/>
      <c r="D69" s="239"/>
      <c r="E69" s="80"/>
      <c r="F69" s="180"/>
      <c r="G69" s="180"/>
      <c r="H69" s="180"/>
      <c r="I69" s="216"/>
      <c r="J69" s="46" t="s">
        <v>85</v>
      </c>
      <c r="K69" s="4"/>
      <c r="L69" s="96"/>
      <c r="M69" s="4"/>
      <c r="N69" s="113">
        <f t="shared" si="14"/>
        <v>0</v>
      </c>
      <c r="P69" s="112">
        <f t="shared" si="15"/>
        <v>0</v>
      </c>
      <c r="Q69" s="112">
        <f t="shared" si="16"/>
        <v>0</v>
      </c>
      <c r="R69" s="112">
        <f t="shared" si="17"/>
        <v>0</v>
      </c>
      <c r="S69" s="112">
        <f t="shared" si="18"/>
        <v>0</v>
      </c>
      <c r="T69" s="4"/>
    </row>
    <row r="70" spans="2:20" x14ac:dyDescent="0.25">
      <c r="B70" s="92" t="s">
        <v>50</v>
      </c>
      <c r="C70" s="238"/>
      <c r="D70" s="239"/>
      <c r="E70" s="80"/>
      <c r="F70" s="180"/>
      <c r="G70" s="180"/>
      <c r="H70" s="180"/>
      <c r="I70" s="216"/>
      <c r="J70" s="46" t="s">
        <v>85</v>
      </c>
      <c r="K70" s="4"/>
      <c r="L70" s="96"/>
      <c r="M70" s="4"/>
      <c r="N70" s="113">
        <f t="shared" si="14"/>
        <v>0</v>
      </c>
      <c r="P70" s="112">
        <f t="shared" si="15"/>
        <v>0</v>
      </c>
      <c r="Q70" s="112">
        <f t="shared" si="16"/>
        <v>0</v>
      </c>
      <c r="R70" s="112">
        <f t="shared" si="17"/>
        <v>0</v>
      </c>
      <c r="S70" s="112">
        <f t="shared" si="18"/>
        <v>0</v>
      </c>
      <c r="T70" s="4"/>
    </row>
    <row r="71" spans="2:20" x14ac:dyDescent="0.25">
      <c r="B71" s="92" t="s">
        <v>212</v>
      </c>
      <c r="C71" s="238"/>
      <c r="D71" s="239"/>
      <c r="E71" s="80"/>
      <c r="F71" s="180"/>
      <c r="G71" s="180"/>
      <c r="H71" s="180"/>
      <c r="I71" s="216"/>
      <c r="J71" s="46" t="s">
        <v>85</v>
      </c>
      <c r="K71" s="4"/>
      <c r="L71" s="96"/>
      <c r="M71" s="4"/>
      <c r="N71" s="113">
        <f t="shared" si="14"/>
        <v>0</v>
      </c>
      <c r="P71" s="112">
        <f t="shared" si="15"/>
        <v>0</v>
      </c>
      <c r="Q71" s="112">
        <f t="shared" si="16"/>
        <v>0</v>
      </c>
      <c r="R71" s="112">
        <f t="shared" si="17"/>
        <v>0</v>
      </c>
      <c r="S71" s="112">
        <f t="shared" si="18"/>
        <v>0</v>
      </c>
      <c r="T71" s="4"/>
    </row>
    <row r="72" spans="2:20" x14ac:dyDescent="0.25">
      <c r="B72" s="92" t="s">
        <v>213</v>
      </c>
      <c r="C72" s="238"/>
      <c r="D72" s="239"/>
      <c r="E72" s="80"/>
      <c r="F72" s="180"/>
      <c r="G72" s="180"/>
      <c r="H72" s="180"/>
      <c r="I72" s="216"/>
      <c r="J72" s="46" t="s">
        <v>85</v>
      </c>
      <c r="K72" s="4"/>
      <c r="L72" s="96"/>
      <c r="M72" s="4"/>
      <c r="N72" s="113">
        <f t="shared" si="14"/>
        <v>0</v>
      </c>
      <c r="P72" s="112">
        <f t="shared" si="15"/>
        <v>0</v>
      </c>
      <c r="Q72" s="112">
        <f t="shared" si="16"/>
        <v>0</v>
      </c>
      <c r="R72" s="112">
        <f t="shared" si="17"/>
        <v>0</v>
      </c>
      <c r="S72" s="112">
        <f t="shared" si="18"/>
        <v>0</v>
      </c>
      <c r="T72" s="4"/>
    </row>
    <row r="73" spans="2:20" x14ac:dyDescent="0.25">
      <c r="B73" s="92" t="s">
        <v>214</v>
      </c>
      <c r="C73" s="238"/>
      <c r="D73" s="239"/>
      <c r="E73" s="80"/>
      <c r="F73" s="180"/>
      <c r="G73" s="180"/>
      <c r="H73" s="180"/>
      <c r="I73" s="216"/>
      <c r="J73" s="46" t="s">
        <v>85</v>
      </c>
      <c r="K73" s="4"/>
      <c r="L73" s="96"/>
      <c r="M73" s="4"/>
      <c r="N73" s="113">
        <f t="shared" si="14"/>
        <v>0</v>
      </c>
      <c r="P73" s="112">
        <f t="shared" si="15"/>
        <v>0</v>
      </c>
      <c r="Q73" s="112">
        <f t="shared" si="16"/>
        <v>0</v>
      </c>
      <c r="R73" s="112">
        <f t="shared" si="17"/>
        <v>0</v>
      </c>
      <c r="S73" s="112">
        <f t="shared" si="18"/>
        <v>0</v>
      </c>
      <c r="T73" s="4"/>
    </row>
    <row r="74" spans="2:20" x14ac:dyDescent="0.25">
      <c r="B74" s="92" t="s">
        <v>215</v>
      </c>
      <c r="C74" s="238"/>
      <c r="D74" s="239"/>
      <c r="E74" s="80"/>
      <c r="F74" s="180"/>
      <c r="G74" s="180"/>
      <c r="H74" s="180"/>
      <c r="I74" s="216"/>
      <c r="J74" s="46" t="s">
        <v>85</v>
      </c>
      <c r="K74" s="4"/>
      <c r="L74" s="96"/>
      <c r="M74" s="4"/>
      <c r="N74" s="113">
        <f t="shared" si="14"/>
        <v>0</v>
      </c>
      <c r="P74" s="112">
        <f t="shared" si="15"/>
        <v>0</v>
      </c>
      <c r="Q74" s="112">
        <f t="shared" si="16"/>
        <v>0</v>
      </c>
      <c r="R74" s="112">
        <f t="shared" si="17"/>
        <v>0</v>
      </c>
      <c r="S74" s="112">
        <f t="shared" si="18"/>
        <v>0</v>
      </c>
      <c r="T74" s="4"/>
    </row>
    <row r="75" spans="2:20" x14ac:dyDescent="0.25">
      <c r="B75" s="92" t="s">
        <v>216</v>
      </c>
      <c r="C75" s="238"/>
      <c r="D75" s="239"/>
      <c r="E75" s="80"/>
      <c r="F75" s="180"/>
      <c r="G75" s="180"/>
      <c r="H75" s="180"/>
      <c r="I75" s="216"/>
      <c r="J75" s="46" t="s">
        <v>85</v>
      </c>
      <c r="K75" s="4"/>
      <c r="L75" s="96"/>
      <c r="M75" s="4"/>
      <c r="N75" s="113">
        <f t="shared" si="14"/>
        <v>0</v>
      </c>
      <c r="P75" s="112">
        <f t="shared" si="15"/>
        <v>0</v>
      </c>
      <c r="Q75" s="112">
        <f t="shared" si="16"/>
        <v>0</v>
      </c>
      <c r="R75" s="112">
        <f t="shared" si="17"/>
        <v>0</v>
      </c>
      <c r="S75" s="112">
        <f t="shared" si="18"/>
        <v>0</v>
      </c>
      <c r="T75" s="4"/>
    </row>
    <row r="76" spans="2:20" x14ac:dyDescent="0.25">
      <c r="B76" s="92" t="s">
        <v>217</v>
      </c>
      <c r="C76" s="238"/>
      <c r="D76" s="239"/>
      <c r="E76" s="80"/>
      <c r="F76" s="180"/>
      <c r="G76" s="180"/>
      <c r="H76" s="180"/>
      <c r="I76" s="216"/>
      <c r="J76" s="46" t="s">
        <v>85</v>
      </c>
      <c r="K76" s="4"/>
      <c r="L76" s="96"/>
      <c r="M76" s="4"/>
      <c r="N76" s="113">
        <f t="shared" si="14"/>
        <v>0</v>
      </c>
      <c r="P76" s="112">
        <f t="shared" si="15"/>
        <v>0</v>
      </c>
      <c r="Q76" s="112">
        <f t="shared" si="16"/>
        <v>0</v>
      </c>
      <c r="R76" s="112">
        <f t="shared" si="17"/>
        <v>0</v>
      </c>
      <c r="S76" s="112">
        <f t="shared" si="18"/>
        <v>0</v>
      </c>
      <c r="T76" s="4"/>
    </row>
    <row r="77" spans="2:20" x14ac:dyDescent="0.25">
      <c r="B77" s="92" t="s">
        <v>218</v>
      </c>
      <c r="C77" s="238"/>
      <c r="D77" s="239"/>
      <c r="E77" s="80"/>
      <c r="F77" s="180"/>
      <c r="G77" s="180"/>
      <c r="H77" s="180"/>
      <c r="I77" s="216"/>
      <c r="J77" s="46" t="s">
        <v>85</v>
      </c>
      <c r="K77" s="4"/>
      <c r="L77" s="96"/>
      <c r="M77" s="4"/>
      <c r="N77" s="113">
        <f t="shared" si="14"/>
        <v>0</v>
      </c>
      <c r="P77" s="112">
        <f t="shared" si="15"/>
        <v>0</v>
      </c>
      <c r="Q77" s="112">
        <f t="shared" si="16"/>
        <v>0</v>
      </c>
      <c r="R77" s="112">
        <f t="shared" si="17"/>
        <v>0</v>
      </c>
      <c r="S77" s="112">
        <f t="shared" si="18"/>
        <v>0</v>
      </c>
      <c r="T77" s="4"/>
    </row>
    <row r="78" spans="2:20" x14ac:dyDescent="0.25">
      <c r="B78" s="92" t="s">
        <v>219</v>
      </c>
      <c r="C78" s="238"/>
      <c r="D78" s="239"/>
      <c r="E78" s="80"/>
      <c r="F78" s="180"/>
      <c r="G78" s="180"/>
      <c r="H78" s="180"/>
      <c r="I78" s="216"/>
      <c r="J78" s="46" t="s">
        <v>85</v>
      </c>
      <c r="K78" s="4"/>
      <c r="L78" s="96"/>
      <c r="M78" s="4"/>
      <c r="N78" s="113">
        <f t="shared" si="13"/>
        <v>0</v>
      </c>
      <c r="P78" s="112">
        <f t="shared" si="9"/>
        <v>0</v>
      </c>
      <c r="Q78" s="112">
        <f t="shared" si="10"/>
        <v>0</v>
      </c>
      <c r="R78" s="112">
        <f t="shared" si="11"/>
        <v>0</v>
      </c>
      <c r="S78" s="112">
        <f t="shared" si="12"/>
        <v>0</v>
      </c>
      <c r="T78" s="4"/>
    </row>
    <row r="79" spans="2:20" x14ac:dyDescent="0.25">
      <c r="B79" s="92" t="s">
        <v>220</v>
      </c>
      <c r="C79" s="238"/>
      <c r="D79" s="239"/>
      <c r="E79" s="80"/>
      <c r="F79" s="180"/>
      <c r="G79" s="180"/>
      <c r="H79" s="180"/>
      <c r="I79" s="216"/>
      <c r="J79" s="46" t="s">
        <v>85</v>
      </c>
      <c r="K79" s="4"/>
      <c r="L79" s="96"/>
      <c r="M79" s="4"/>
      <c r="N79" s="113">
        <f t="shared" si="13"/>
        <v>0</v>
      </c>
      <c r="P79" s="112">
        <f t="shared" si="9"/>
        <v>0</v>
      </c>
      <c r="Q79" s="112">
        <f t="shared" si="10"/>
        <v>0</v>
      </c>
      <c r="R79" s="112">
        <f t="shared" si="11"/>
        <v>0</v>
      </c>
      <c r="S79" s="112">
        <f t="shared" si="12"/>
        <v>0</v>
      </c>
      <c r="T79" s="4"/>
    </row>
    <row r="80" spans="2:20" x14ac:dyDescent="0.25">
      <c r="B80" s="92" t="s">
        <v>221</v>
      </c>
      <c r="C80" s="238"/>
      <c r="D80" s="239"/>
      <c r="E80" s="80"/>
      <c r="F80" s="180"/>
      <c r="G80" s="180"/>
      <c r="H80" s="180"/>
      <c r="I80" s="216"/>
      <c r="J80" s="46" t="s">
        <v>85</v>
      </c>
      <c r="K80" s="4"/>
      <c r="L80" s="96"/>
      <c r="M80" s="4"/>
      <c r="N80" s="113">
        <f t="shared" si="13"/>
        <v>0</v>
      </c>
      <c r="P80" s="112">
        <f t="shared" si="9"/>
        <v>0</v>
      </c>
      <c r="Q80" s="112">
        <f t="shared" si="10"/>
        <v>0</v>
      </c>
      <c r="R80" s="112">
        <f t="shared" si="11"/>
        <v>0</v>
      </c>
      <c r="S80" s="112">
        <f t="shared" si="12"/>
        <v>0</v>
      </c>
      <c r="T80" s="4"/>
    </row>
    <row r="81" spans="2:23" x14ac:dyDescent="0.25">
      <c r="B81" s="92" t="s">
        <v>222</v>
      </c>
      <c r="C81" s="238"/>
      <c r="D81" s="239"/>
      <c r="E81" s="80"/>
      <c r="F81" s="180"/>
      <c r="G81" s="180"/>
      <c r="H81" s="180"/>
      <c r="I81" s="216"/>
      <c r="J81" s="46" t="s">
        <v>85</v>
      </c>
      <c r="K81" s="4"/>
      <c r="L81" s="96"/>
      <c r="M81" s="4"/>
      <c r="N81" s="113">
        <f t="shared" si="13"/>
        <v>0</v>
      </c>
      <c r="P81" s="112">
        <f t="shared" si="9"/>
        <v>0</v>
      </c>
      <c r="Q81" s="112">
        <f t="shared" si="10"/>
        <v>0</v>
      </c>
      <c r="R81" s="112">
        <f t="shared" si="11"/>
        <v>0</v>
      </c>
      <c r="S81" s="112">
        <f t="shared" si="12"/>
        <v>0</v>
      </c>
      <c r="T81" s="4"/>
    </row>
    <row r="82" spans="2:23" x14ac:dyDescent="0.25">
      <c r="B82" s="92" t="s">
        <v>223</v>
      </c>
      <c r="C82" s="238"/>
      <c r="D82" s="239"/>
      <c r="E82" s="80"/>
      <c r="F82" s="180"/>
      <c r="G82" s="180"/>
      <c r="H82" s="180"/>
      <c r="I82" s="216"/>
      <c r="J82" s="46" t="s">
        <v>85</v>
      </c>
      <c r="K82" s="4"/>
      <c r="L82" s="96"/>
      <c r="M82" s="4"/>
      <c r="N82" s="113">
        <f t="shared" si="13"/>
        <v>0</v>
      </c>
      <c r="P82" s="112">
        <f t="shared" si="9"/>
        <v>0</v>
      </c>
      <c r="Q82" s="112">
        <f t="shared" si="10"/>
        <v>0</v>
      </c>
      <c r="R82" s="112">
        <f t="shared" si="11"/>
        <v>0</v>
      </c>
      <c r="S82" s="112">
        <f t="shared" si="12"/>
        <v>0</v>
      </c>
      <c r="T82" s="4"/>
    </row>
    <row r="83" spans="2:23" x14ac:dyDescent="0.25">
      <c r="B83" s="92" t="s">
        <v>224</v>
      </c>
      <c r="C83" s="238"/>
      <c r="D83" s="239"/>
      <c r="E83" s="80"/>
      <c r="F83" s="180"/>
      <c r="G83" s="180"/>
      <c r="H83" s="180"/>
      <c r="I83" s="216"/>
      <c r="J83" s="46" t="s">
        <v>85</v>
      </c>
      <c r="K83" s="4"/>
      <c r="L83" s="96"/>
      <c r="M83" s="4"/>
      <c r="N83" s="113">
        <f t="shared" si="13"/>
        <v>0</v>
      </c>
      <c r="P83" s="112">
        <f t="shared" si="9"/>
        <v>0</v>
      </c>
      <c r="Q83" s="112">
        <f t="shared" si="10"/>
        <v>0</v>
      </c>
      <c r="R83" s="112">
        <f t="shared" si="11"/>
        <v>0</v>
      </c>
      <c r="S83" s="112">
        <f t="shared" si="12"/>
        <v>0</v>
      </c>
      <c r="T83" s="4"/>
    </row>
    <row r="84" spans="2:23" ht="75" customHeight="1" x14ac:dyDescent="0.25">
      <c r="B84" s="301" t="s">
        <v>138</v>
      </c>
      <c r="C84" s="236"/>
      <c r="D84" s="236"/>
      <c r="E84" s="236"/>
      <c r="F84" s="236"/>
      <c r="G84" s="236"/>
      <c r="H84" s="236"/>
      <c r="I84" s="236"/>
      <c r="J84" s="237"/>
      <c r="K84" s="4"/>
      <c r="L84" s="96"/>
      <c r="M84" s="4"/>
      <c r="N84" s="4"/>
      <c r="O84" s="4"/>
      <c r="P84" s="4"/>
      <c r="Q84" s="4"/>
      <c r="R84" s="4"/>
      <c r="S84" s="4"/>
      <c r="T84" s="4"/>
    </row>
    <row r="85" spans="2:23" ht="6.75" customHeight="1" x14ac:dyDescent="0.25">
      <c r="B85" s="264"/>
      <c r="C85" s="265"/>
      <c r="D85" s="265"/>
      <c r="E85" s="265"/>
      <c r="F85" s="266"/>
      <c r="G85" s="266"/>
      <c r="H85" s="266"/>
      <c r="I85" s="266"/>
      <c r="J85" s="267"/>
      <c r="K85" s="4"/>
      <c r="L85" s="96"/>
      <c r="M85" s="4"/>
      <c r="N85" s="4"/>
      <c r="O85" s="9"/>
    </row>
    <row r="86" spans="2:23" ht="18" customHeight="1" x14ac:dyDescent="0.25">
      <c r="B86" s="251" t="s">
        <v>35</v>
      </c>
      <c r="C86" s="252"/>
      <c r="D86" s="252"/>
      <c r="E86" s="252"/>
      <c r="F86" s="253"/>
      <c r="G86" s="253"/>
      <c r="H86" s="54" t="s">
        <v>15</v>
      </c>
      <c r="I86" s="27"/>
      <c r="J86" s="28"/>
      <c r="K86" s="7"/>
      <c r="L86" s="97"/>
      <c r="M86" s="7"/>
      <c r="N86" s="7"/>
      <c r="O86" s="7"/>
      <c r="P86" s="8"/>
      <c r="Q86" s="8"/>
      <c r="R86" s="8"/>
      <c r="S86" s="8"/>
      <c r="T86" s="8"/>
      <c r="U86" s="8"/>
      <c r="V86" s="8"/>
      <c r="W86" s="8"/>
    </row>
    <row r="87" spans="2:23" ht="14.45" customHeight="1" x14ac:dyDescent="0.3">
      <c r="B87" s="85" t="s">
        <v>80</v>
      </c>
      <c r="C87" s="86"/>
      <c r="D87" s="87">
        <f ca="1">IF(L87&lt;2,1,2)</f>
        <v>2</v>
      </c>
      <c r="E87" s="65" t="str">
        <f ca="1">IF(D87=1,"There are either still empty mandatory fields or at least one validation warning in the form","All required fields are successfully validated")</f>
        <v>All required fields are successfully validated</v>
      </c>
      <c r="F87" s="88"/>
      <c r="G87" s="88"/>
      <c r="H87" s="88"/>
      <c r="I87" s="88"/>
      <c r="J87" s="89"/>
      <c r="K87" s="14"/>
      <c r="L87" s="98">
        <f ca="1">MIN(L9:L84)</f>
        <v>2</v>
      </c>
      <c r="M87" s="14"/>
      <c r="N87" s="90"/>
      <c r="O87" s="90"/>
      <c r="P87" s="4"/>
      <c r="Q87" s="4"/>
      <c r="R87" s="4"/>
      <c r="S87" s="4"/>
      <c r="T87" s="4"/>
      <c r="U87" s="4"/>
      <c r="V87" s="4"/>
      <c r="W87" s="4"/>
    </row>
    <row r="88" spans="2:23" x14ac:dyDescent="0.25">
      <c r="B88" s="81" t="s">
        <v>167</v>
      </c>
      <c r="C88" s="82"/>
      <c r="D88" s="82"/>
      <c r="E88" s="82"/>
      <c r="F88" s="240" t="s">
        <v>133</v>
      </c>
      <c r="G88" s="241"/>
      <c r="H88" s="66" t="s">
        <v>36</v>
      </c>
      <c r="I88" s="66"/>
      <c r="J88" s="67"/>
      <c r="K88" s="68"/>
      <c r="L88" s="68"/>
      <c r="M88" s="68"/>
      <c r="N88" s="4"/>
      <c r="O88" s="4"/>
    </row>
    <row r="89" spans="2:23" x14ac:dyDescent="0.25">
      <c r="B89" s="83" t="s">
        <v>37</v>
      </c>
      <c r="C89" s="84"/>
      <c r="D89" s="84"/>
      <c r="E89" s="84"/>
      <c r="F89" s="242" t="s">
        <v>134</v>
      </c>
      <c r="G89" s="243"/>
      <c r="H89" s="69" t="s">
        <v>38</v>
      </c>
      <c r="I89" s="69"/>
      <c r="J89" s="70"/>
      <c r="K89" s="68"/>
      <c r="L89" s="68"/>
      <c r="M89" s="68"/>
      <c r="N89" s="4"/>
      <c r="O89" s="4"/>
    </row>
    <row r="90" spans="2:23" ht="28.9" customHeight="1" x14ac:dyDescent="0.25">
      <c r="B90" s="249" t="s">
        <v>81</v>
      </c>
      <c r="C90" s="250"/>
      <c r="D90" s="250"/>
      <c r="E90" s="250"/>
      <c r="F90" s="244" t="s">
        <v>2</v>
      </c>
      <c r="G90" s="245"/>
      <c r="H90" s="178" t="s">
        <v>139</v>
      </c>
      <c r="I90" s="71"/>
      <c r="J90" s="70"/>
      <c r="K90" s="68"/>
      <c r="L90" s="68"/>
      <c r="M90" s="68"/>
      <c r="N90" s="4"/>
      <c r="O90" s="4"/>
    </row>
    <row r="91" spans="2:23" ht="28.9" customHeight="1" thickBot="1" x14ac:dyDescent="0.3">
      <c r="B91" s="72" t="s">
        <v>39</v>
      </c>
      <c r="C91" s="73"/>
      <c r="D91" s="73"/>
      <c r="E91" s="74"/>
      <c r="F91" s="246" t="s">
        <v>173</v>
      </c>
      <c r="G91" s="247"/>
      <c r="H91" s="247"/>
      <c r="I91" s="247"/>
      <c r="J91" s="248"/>
      <c r="K91" s="68"/>
      <c r="L91" s="68"/>
      <c r="M91" s="68"/>
      <c r="N91" s="4"/>
      <c r="O91" s="4"/>
    </row>
    <row r="92" spans="2:23" ht="14.25" customHeight="1" thickBot="1" x14ac:dyDescent="0.3">
      <c r="B92" s="75"/>
      <c r="C92" s="75"/>
      <c r="D92" s="75"/>
      <c r="E92" s="75"/>
      <c r="F92" s="75"/>
      <c r="G92" s="75"/>
      <c r="H92" s="75"/>
      <c r="I92" s="75"/>
      <c r="J92" s="75"/>
      <c r="K92" s="68"/>
      <c r="L92" s="68"/>
      <c r="M92" s="68"/>
      <c r="N92" s="4"/>
      <c r="O92" s="4"/>
    </row>
    <row r="93" spans="2:23" ht="18.75" x14ac:dyDescent="0.3">
      <c r="B93" s="122" t="s">
        <v>98</v>
      </c>
      <c r="C93" s="123"/>
      <c r="D93" s="123"/>
      <c r="E93" s="123"/>
      <c r="F93" s="124" t="s">
        <v>14</v>
      </c>
      <c r="G93" s="125" t="s">
        <v>99</v>
      </c>
      <c r="H93" s="125"/>
      <c r="I93" s="125"/>
      <c r="J93" s="126"/>
      <c r="K93" s="68"/>
      <c r="L93" s="68"/>
      <c r="M93" s="68"/>
      <c r="N93" s="4"/>
      <c r="O93" s="4"/>
    </row>
    <row r="94" spans="2:23" ht="18" x14ac:dyDescent="0.25">
      <c r="B94" s="229" t="s">
        <v>241</v>
      </c>
      <c r="C94" s="156"/>
      <c r="D94" s="156"/>
      <c r="E94" s="160">
        <f>SUM(S29:S34)</f>
        <v>130.9</v>
      </c>
      <c r="F94" s="231" t="s">
        <v>244</v>
      </c>
      <c r="G94" s="157" t="s">
        <v>129</v>
      </c>
      <c r="H94" s="158"/>
      <c r="I94" s="158"/>
      <c r="J94" s="159"/>
      <c r="K94" s="68"/>
      <c r="L94" s="68"/>
      <c r="M94" s="68"/>
      <c r="N94" s="4"/>
      <c r="O94" s="4"/>
    </row>
    <row r="95" spans="2:23" ht="18" x14ac:dyDescent="0.25">
      <c r="B95" s="230" t="s">
        <v>242</v>
      </c>
      <c r="C95" s="166"/>
      <c r="D95" s="166"/>
      <c r="E95" s="212">
        <f>SUM(S49:S54)</f>
        <v>2114.4810000000002</v>
      </c>
      <c r="F95" s="232" t="s">
        <v>244</v>
      </c>
      <c r="G95" s="213" t="s">
        <v>130</v>
      </c>
      <c r="H95" s="170"/>
      <c r="I95" s="170"/>
      <c r="J95" s="171"/>
      <c r="K95" s="4"/>
      <c r="L95" s="4"/>
      <c r="M95" s="4"/>
      <c r="N95" s="4"/>
      <c r="O95" s="4"/>
    </row>
    <row r="96" spans="2:23" ht="18" x14ac:dyDescent="0.25">
      <c r="B96" s="205" t="s">
        <v>252</v>
      </c>
      <c r="C96" s="206"/>
      <c r="D96" s="206"/>
      <c r="E96" s="207">
        <f>E94+E95</f>
        <v>2245.3810000000003</v>
      </c>
      <c r="F96" s="206" t="s">
        <v>245</v>
      </c>
      <c r="G96" s="208" t="s">
        <v>128</v>
      </c>
      <c r="H96" s="209"/>
      <c r="I96" s="209"/>
      <c r="J96" s="210"/>
      <c r="K96" s="68"/>
      <c r="L96" s="68"/>
      <c r="M96" s="68"/>
      <c r="N96" s="4"/>
      <c r="O96" s="4"/>
    </row>
    <row r="97" spans="2:15" ht="18" x14ac:dyDescent="0.25">
      <c r="B97" s="155" t="s">
        <v>126</v>
      </c>
      <c r="C97" s="166"/>
      <c r="D97" s="166"/>
      <c r="E97" s="214">
        <f>IFERROR(E99/E98*E96,"")</f>
        <v>1744.2567093480675</v>
      </c>
      <c r="F97" s="231" t="s">
        <v>244</v>
      </c>
      <c r="G97" s="211" t="s">
        <v>190</v>
      </c>
      <c r="H97" s="170"/>
      <c r="I97" s="170"/>
      <c r="J97" s="171"/>
      <c r="K97" s="4"/>
      <c r="L97" s="4"/>
      <c r="M97" s="4"/>
      <c r="N97" s="4"/>
      <c r="O97" s="4"/>
    </row>
    <row r="98" spans="2:15" x14ac:dyDescent="0.25">
      <c r="B98" s="161" t="s">
        <v>97</v>
      </c>
      <c r="C98" s="162"/>
      <c r="D98" s="162"/>
      <c r="E98" s="177">
        <f>IF(E11&lt;&gt;"Liquefied gas tanker",SUMPRODUCT($F$59:$F$83,$G$59:$G$83)/1000000,#N/A)</f>
        <v>330.52984400000003</v>
      </c>
      <c r="F98" s="162" t="s">
        <v>100</v>
      </c>
      <c r="G98" s="163" t="s">
        <v>131</v>
      </c>
      <c r="H98" s="164"/>
      <c r="I98" s="164"/>
      <c r="J98" s="165"/>
      <c r="K98" s="4"/>
      <c r="L98" s="4"/>
      <c r="M98" s="4"/>
      <c r="N98" s="4"/>
      <c r="O98" s="4"/>
    </row>
    <row r="99" spans="2:15" x14ac:dyDescent="0.25">
      <c r="B99" s="155" t="s">
        <v>126</v>
      </c>
      <c r="C99" s="166"/>
      <c r="D99" s="166"/>
      <c r="E99" s="167">
        <f>SUMPRODUCT($F$59:$F$83,$H$59:$H$83)/1000000</f>
        <v>256.76217000000003</v>
      </c>
      <c r="F99" s="168" t="s">
        <v>100</v>
      </c>
      <c r="G99" s="169" t="s">
        <v>132</v>
      </c>
      <c r="H99" s="170"/>
      <c r="I99" s="170"/>
      <c r="J99" s="171"/>
      <c r="K99" s="4"/>
      <c r="L99" s="4"/>
      <c r="M99" s="4"/>
      <c r="N99" s="4"/>
      <c r="O99" s="4"/>
    </row>
    <row r="100" spans="2:15" ht="18.75" thickBot="1" x14ac:dyDescent="0.4">
      <c r="B100" s="172" t="s">
        <v>243</v>
      </c>
      <c r="C100" s="173"/>
      <c r="D100" s="173"/>
      <c r="E100" s="174">
        <f>IFERROR(E96/E98,"")</f>
        <v>6.7932776442420133</v>
      </c>
      <c r="F100" s="173" t="s">
        <v>246</v>
      </c>
      <c r="G100" s="233" t="s">
        <v>247</v>
      </c>
      <c r="H100" s="175"/>
      <c r="I100" s="175"/>
      <c r="J100" s="176"/>
      <c r="K100" s="4"/>
      <c r="L100" s="4"/>
      <c r="M100" s="4"/>
      <c r="N100" s="4"/>
      <c r="O100" s="4"/>
    </row>
    <row r="101" spans="2:15" ht="14.25" customHeight="1" collapsed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4"/>
      <c r="L101" s="4"/>
      <c r="M101" s="4"/>
      <c r="N101" s="4"/>
      <c r="O101" s="4"/>
    </row>
    <row r="102" spans="2:15" ht="14.25" hidden="1" customHeight="1" outlineLevel="1" x14ac:dyDescent="0.25">
      <c r="B102" s="6"/>
      <c r="C102" s="6"/>
      <c r="D102" s="154" t="s">
        <v>127</v>
      </c>
      <c r="E102" s="6"/>
      <c r="F102" s="6"/>
      <c r="G102" s="6"/>
      <c r="H102" s="6"/>
      <c r="I102" s="6"/>
      <c r="J102" s="6"/>
      <c r="K102" s="4"/>
      <c r="L102" s="4"/>
      <c r="M102" s="4"/>
      <c r="N102" s="4"/>
      <c r="O102" s="4"/>
    </row>
    <row r="103" spans="2:15" ht="14.25" hidden="1" customHeight="1" outlineLevel="1" x14ac:dyDescent="0.25">
      <c r="B103" s="6"/>
      <c r="C103" s="6"/>
      <c r="D103" s="219"/>
      <c r="E103" s="127" t="s">
        <v>119</v>
      </c>
      <c r="F103" s="127" t="s">
        <v>120</v>
      </c>
      <c r="G103" s="127" t="s">
        <v>121</v>
      </c>
      <c r="H103" s="220" t="s">
        <v>226</v>
      </c>
      <c r="I103" s="220" t="s">
        <v>227</v>
      </c>
      <c r="J103" s="152" t="s">
        <v>124</v>
      </c>
      <c r="K103" s="4"/>
      <c r="L103" s="4"/>
      <c r="M103" s="4"/>
      <c r="N103" s="4"/>
      <c r="O103" s="4"/>
    </row>
    <row r="104" spans="2:15" ht="14.25" hidden="1" customHeight="1" outlineLevel="1" x14ac:dyDescent="0.25">
      <c r="B104" s="6"/>
      <c r="C104" s="6"/>
      <c r="D104" s="234" t="s">
        <v>122</v>
      </c>
      <c r="E104" s="128" t="s">
        <v>105</v>
      </c>
      <c r="F104" s="129" t="s">
        <v>228</v>
      </c>
      <c r="G104" s="221"/>
      <c r="H104" s="139">
        <v>3.84</v>
      </c>
      <c r="I104" s="139">
        <v>3.16</v>
      </c>
      <c r="J104" s="6" t="s">
        <v>254</v>
      </c>
      <c r="K104" s="4"/>
      <c r="L104" s="4"/>
      <c r="M104" s="4"/>
      <c r="N104" s="4"/>
      <c r="O104" s="4"/>
    </row>
    <row r="105" spans="2:15" ht="14.25" hidden="1" customHeight="1" outlineLevel="1" x14ac:dyDescent="0.25">
      <c r="B105" s="6"/>
      <c r="C105" s="6"/>
      <c r="D105" s="234"/>
      <c r="E105" s="130" t="s">
        <v>229</v>
      </c>
      <c r="F105" s="131" t="s">
        <v>230</v>
      </c>
      <c r="G105" s="222"/>
      <c r="H105" s="140">
        <v>3.84</v>
      </c>
      <c r="I105" s="140">
        <v>3.16</v>
      </c>
      <c r="J105" s="6" t="s">
        <v>231</v>
      </c>
      <c r="K105" s="4"/>
      <c r="L105" s="4"/>
      <c r="M105" s="4"/>
      <c r="N105" s="4"/>
      <c r="O105" s="4"/>
    </row>
    <row r="106" spans="2:15" ht="14.25" hidden="1" customHeight="1" outlineLevel="1" x14ac:dyDescent="0.25">
      <c r="B106" s="6"/>
      <c r="C106" s="6"/>
      <c r="D106" s="234"/>
      <c r="E106" s="128" t="s">
        <v>103</v>
      </c>
      <c r="F106" s="129" t="s">
        <v>104</v>
      </c>
      <c r="G106" s="221"/>
      <c r="H106" s="139">
        <v>4.0599999999999996</v>
      </c>
      <c r="I106" s="139">
        <v>3.21</v>
      </c>
      <c r="J106" s="151" t="s">
        <v>204</v>
      </c>
      <c r="K106" s="4"/>
      <c r="L106" s="4"/>
      <c r="M106" s="4"/>
      <c r="N106" s="4"/>
      <c r="O106" s="4"/>
    </row>
    <row r="107" spans="2:15" ht="14.25" hidden="1" customHeight="1" outlineLevel="1" x14ac:dyDescent="0.25">
      <c r="B107" s="6"/>
      <c r="C107" s="6"/>
      <c r="D107" s="234"/>
      <c r="E107" s="147" t="s">
        <v>101</v>
      </c>
      <c r="F107" s="222" t="s">
        <v>102</v>
      </c>
      <c r="G107" s="222"/>
      <c r="H107" s="140">
        <v>4.01</v>
      </c>
      <c r="I107" s="140">
        <v>3.26</v>
      </c>
      <c r="J107" s="151" t="s">
        <v>60</v>
      </c>
      <c r="K107" s="4"/>
      <c r="L107" s="4"/>
      <c r="M107" s="4"/>
      <c r="N107" s="4"/>
      <c r="O107" s="4"/>
    </row>
    <row r="108" spans="2:15" ht="14.25" hidden="1" customHeight="1" outlineLevel="1" x14ac:dyDescent="0.25">
      <c r="B108" s="6"/>
      <c r="C108" s="6"/>
      <c r="D108" s="234"/>
      <c r="E108" s="144" t="s">
        <v>109</v>
      </c>
      <c r="F108" s="145" t="s">
        <v>232</v>
      </c>
      <c r="G108" s="223"/>
      <c r="H108" s="146">
        <v>4.53</v>
      </c>
      <c r="I108" s="146">
        <v>3.62</v>
      </c>
      <c r="J108" s="6" t="s">
        <v>66</v>
      </c>
      <c r="K108" s="4"/>
      <c r="L108" s="4"/>
      <c r="M108" s="4"/>
      <c r="N108" s="4"/>
      <c r="O108" s="4"/>
    </row>
    <row r="109" spans="2:15" ht="14.25" hidden="1" customHeight="1" outlineLevel="1" x14ac:dyDescent="0.25">
      <c r="B109" s="6"/>
      <c r="C109" s="6"/>
      <c r="D109" s="234"/>
      <c r="E109" s="148" t="s">
        <v>106</v>
      </c>
      <c r="F109" s="149" t="s">
        <v>107</v>
      </c>
      <c r="G109" s="224"/>
      <c r="H109" s="150">
        <v>4.0199999999999996</v>
      </c>
      <c r="I109" s="150">
        <v>2.97</v>
      </c>
      <c r="J109" s="6" t="s">
        <v>6</v>
      </c>
      <c r="K109" s="4"/>
      <c r="L109" s="4"/>
      <c r="M109" s="4"/>
      <c r="N109" s="4"/>
      <c r="O109" s="4"/>
    </row>
    <row r="110" spans="2:15" ht="14.25" hidden="1" customHeight="1" outlineLevel="1" x14ac:dyDescent="0.25">
      <c r="B110" s="6"/>
      <c r="C110" s="6"/>
      <c r="D110" s="234"/>
      <c r="E110" s="128" t="s">
        <v>106</v>
      </c>
      <c r="F110" s="221" t="s">
        <v>108</v>
      </c>
      <c r="G110" s="221"/>
      <c r="H110" s="139">
        <v>4.05</v>
      </c>
      <c r="I110" s="139">
        <v>3</v>
      </c>
      <c r="J110" s="6" t="s">
        <v>8</v>
      </c>
      <c r="K110" s="4"/>
      <c r="L110" s="4"/>
      <c r="M110" s="4"/>
      <c r="N110" s="4"/>
      <c r="O110" s="4"/>
    </row>
    <row r="111" spans="2:15" ht="14.25" hidden="1" customHeight="1" outlineLevel="1" x14ac:dyDescent="0.25">
      <c r="B111" s="6"/>
      <c r="C111" s="6"/>
      <c r="D111" s="234"/>
      <c r="E111" s="130" t="s">
        <v>4</v>
      </c>
      <c r="F111" s="222"/>
      <c r="G111" s="222"/>
      <c r="H111" s="140">
        <v>1.5</v>
      </c>
      <c r="I111" s="140">
        <v>1.1100000000000001</v>
      </c>
      <c r="J111" s="6" t="s">
        <v>4</v>
      </c>
      <c r="K111" s="4"/>
      <c r="L111" s="4"/>
      <c r="M111" s="4"/>
      <c r="N111" s="4"/>
      <c r="O111" s="4"/>
    </row>
    <row r="112" spans="2:15" ht="14.25" hidden="1" customHeight="1" outlineLevel="1" x14ac:dyDescent="0.25">
      <c r="B112" s="6"/>
      <c r="C112" s="6"/>
      <c r="D112" s="234"/>
      <c r="E112" s="128" t="s">
        <v>12</v>
      </c>
      <c r="F112" s="221"/>
      <c r="G112" s="129"/>
      <c r="H112" s="139">
        <v>1.29</v>
      </c>
      <c r="I112" s="139">
        <v>0.02</v>
      </c>
      <c r="J112" s="12" t="s">
        <v>12</v>
      </c>
      <c r="K112" s="4"/>
      <c r="L112" s="4"/>
      <c r="M112" s="4"/>
      <c r="N112" s="4"/>
      <c r="O112" s="4"/>
    </row>
    <row r="113" spans="2:15" ht="14.25" hidden="1" customHeight="1" outlineLevel="1" x14ac:dyDescent="0.25">
      <c r="B113" s="6"/>
      <c r="C113" s="6"/>
      <c r="D113" s="235" t="s">
        <v>123</v>
      </c>
      <c r="E113" s="132" t="s">
        <v>110</v>
      </c>
      <c r="F113" s="225" t="s">
        <v>233</v>
      </c>
      <c r="G113" s="133" t="s">
        <v>101</v>
      </c>
      <c r="H113" s="141">
        <v>0.62</v>
      </c>
      <c r="I113" s="141">
        <v>0</v>
      </c>
      <c r="J113" s="12" t="s">
        <v>234</v>
      </c>
      <c r="K113" s="4"/>
      <c r="L113" s="4"/>
      <c r="M113" s="4"/>
      <c r="N113" s="4"/>
      <c r="O113" s="4"/>
    </row>
    <row r="114" spans="2:15" ht="14.25" hidden="1" customHeight="1" outlineLevel="1" x14ac:dyDescent="0.25">
      <c r="B114" s="6"/>
      <c r="C114" s="6"/>
      <c r="D114" s="235"/>
      <c r="E114" s="128" t="s">
        <v>111</v>
      </c>
      <c r="F114" s="221" t="s">
        <v>235</v>
      </c>
      <c r="G114" s="129" t="s">
        <v>101</v>
      </c>
      <c r="H114" s="139">
        <v>0.06</v>
      </c>
      <c r="I114" s="139">
        <v>0</v>
      </c>
      <c r="J114" s="6"/>
      <c r="K114" s="4"/>
      <c r="L114" s="4"/>
      <c r="M114" s="4"/>
      <c r="N114" s="4"/>
      <c r="O114" s="4"/>
    </row>
    <row r="115" spans="2:15" ht="14.25" hidden="1" customHeight="1" outlineLevel="1" x14ac:dyDescent="0.25">
      <c r="B115" s="6"/>
      <c r="C115" s="6"/>
      <c r="D115" s="235"/>
      <c r="E115" s="134" t="s">
        <v>236</v>
      </c>
      <c r="F115" s="226" t="s">
        <v>237</v>
      </c>
      <c r="G115" s="135" t="s">
        <v>101</v>
      </c>
      <c r="H115" s="142">
        <v>1.26</v>
      </c>
      <c r="I115" s="142">
        <v>0</v>
      </c>
      <c r="J115" t="s">
        <v>16</v>
      </c>
      <c r="K115" s="4"/>
      <c r="L115" s="4"/>
      <c r="M115" s="4"/>
      <c r="N115" s="4"/>
      <c r="O115" s="4"/>
    </row>
    <row r="116" spans="2:15" ht="14.25" hidden="1" customHeight="1" outlineLevel="1" x14ac:dyDescent="0.25">
      <c r="B116" s="6"/>
      <c r="C116" s="6"/>
      <c r="D116" s="235"/>
      <c r="E116" s="128" t="s">
        <v>112</v>
      </c>
      <c r="F116" s="221"/>
      <c r="G116" s="129" t="s">
        <v>114</v>
      </c>
      <c r="H116" s="143" t="s">
        <v>114</v>
      </c>
      <c r="I116" s="143" t="s">
        <v>114</v>
      </c>
      <c r="J116" s="12"/>
      <c r="K116" s="4"/>
      <c r="L116" s="4"/>
      <c r="M116" s="4"/>
      <c r="N116" s="4"/>
      <c r="O116" s="4"/>
    </row>
    <row r="117" spans="2:15" ht="14.25" hidden="1" customHeight="1" outlineLevel="1" x14ac:dyDescent="0.25">
      <c r="B117" s="6"/>
      <c r="C117" s="6"/>
      <c r="D117" s="235"/>
      <c r="E117" s="136" t="s">
        <v>238</v>
      </c>
      <c r="F117" s="227" t="s">
        <v>232</v>
      </c>
      <c r="G117" s="137" t="s">
        <v>66</v>
      </c>
      <c r="H117" s="138">
        <v>2.16</v>
      </c>
      <c r="I117" s="138">
        <v>0.8</v>
      </c>
      <c r="J117" s="12" t="s">
        <v>238</v>
      </c>
      <c r="K117" s="4"/>
      <c r="L117" s="4"/>
      <c r="M117" s="4"/>
      <c r="N117" s="4"/>
      <c r="O117" s="4"/>
    </row>
    <row r="118" spans="2:15" ht="14.25" hidden="1" customHeight="1" outlineLevel="1" x14ac:dyDescent="0.25">
      <c r="B118" s="6"/>
      <c r="C118" s="6"/>
      <c r="D118" s="235"/>
      <c r="E118" s="128" t="s">
        <v>113</v>
      </c>
      <c r="F118" s="221"/>
      <c r="G118" s="129" t="s">
        <v>114</v>
      </c>
      <c r="H118" s="129" t="s">
        <v>114</v>
      </c>
      <c r="I118" s="129" t="s">
        <v>114</v>
      </c>
      <c r="K118" s="4"/>
      <c r="L118" s="4"/>
      <c r="M118" s="4"/>
      <c r="N118" s="4"/>
      <c r="O118" s="4"/>
    </row>
    <row r="119" spans="2:15" ht="14.25" hidden="1" customHeight="1" outlineLevel="1" x14ac:dyDescent="0.25">
      <c r="B119" s="6"/>
      <c r="C119" s="6"/>
      <c r="D119" s="235"/>
      <c r="E119" s="136" t="s">
        <v>115</v>
      </c>
      <c r="F119" s="227"/>
      <c r="G119" s="137" t="s">
        <v>114</v>
      </c>
      <c r="H119" s="138" t="s">
        <v>114</v>
      </c>
      <c r="I119" s="138" t="s">
        <v>114</v>
      </c>
      <c r="J119" s="6"/>
      <c r="K119" s="4"/>
      <c r="L119" s="4"/>
      <c r="M119" s="4"/>
      <c r="N119" s="4"/>
      <c r="O119" s="4"/>
    </row>
    <row r="120" spans="2:15" ht="14.25" hidden="1" customHeight="1" outlineLevel="1" x14ac:dyDescent="0.25">
      <c r="B120" s="6"/>
      <c r="C120" s="6"/>
      <c r="D120" s="235"/>
      <c r="E120" s="128" t="s">
        <v>116</v>
      </c>
      <c r="F120" s="221"/>
      <c r="G120" s="129" t="s">
        <v>114</v>
      </c>
      <c r="H120" s="129" t="s">
        <v>114</v>
      </c>
      <c r="I120" s="129" t="s">
        <v>114</v>
      </c>
      <c r="J120" s="6"/>
      <c r="K120" s="4"/>
      <c r="L120" s="4"/>
      <c r="M120" s="4"/>
      <c r="N120" s="4"/>
      <c r="O120" s="4"/>
    </row>
    <row r="121" spans="2:15" ht="14.25" hidden="1" customHeight="1" outlineLevel="1" x14ac:dyDescent="0.25">
      <c r="B121" s="6"/>
      <c r="C121" s="6"/>
      <c r="D121" s="235"/>
      <c r="E121" s="136" t="s">
        <v>117</v>
      </c>
      <c r="F121" s="227"/>
      <c r="G121" s="137" t="s">
        <v>114</v>
      </c>
      <c r="H121" s="138" t="s">
        <v>114</v>
      </c>
      <c r="I121" s="138" t="s">
        <v>114</v>
      </c>
      <c r="J121" s="6"/>
      <c r="K121" s="4"/>
      <c r="L121" s="4"/>
      <c r="M121" s="4"/>
      <c r="N121" s="4"/>
      <c r="O121" s="4"/>
    </row>
    <row r="122" spans="2:15" ht="14.25" hidden="1" customHeight="1" outlineLevel="1" x14ac:dyDescent="0.25">
      <c r="B122" s="6"/>
      <c r="C122" s="6"/>
      <c r="D122" s="235"/>
      <c r="E122" s="128" t="s">
        <v>118</v>
      </c>
      <c r="F122" s="221"/>
      <c r="G122" s="129" t="s">
        <v>114</v>
      </c>
      <c r="H122" s="129" t="s">
        <v>114</v>
      </c>
      <c r="I122" s="129" t="s">
        <v>114</v>
      </c>
      <c r="J122" s="6"/>
      <c r="K122" s="4"/>
      <c r="L122" s="4"/>
      <c r="M122" s="4"/>
      <c r="N122" s="4"/>
      <c r="O122" s="4"/>
    </row>
    <row r="123" spans="2:15" ht="14.25" hidden="1" customHeight="1" outlineLevel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4"/>
      <c r="L123" s="4"/>
      <c r="M123" s="4"/>
      <c r="N123" s="4"/>
      <c r="O123" s="4"/>
    </row>
    <row r="124" spans="2:15" ht="14.25" hidden="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</row>
    <row r="125" spans="2:15" ht="14.25" hidden="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4"/>
      <c r="L125" s="4"/>
      <c r="M125" s="4"/>
      <c r="N125" s="4"/>
      <c r="O125" s="4"/>
    </row>
    <row r="126" spans="2:15" ht="14.25" hidden="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4"/>
      <c r="L126" s="4"/>
      <c r="M126" s="4"/>
      <c r="N126" s="4"/>
      <c r="O126" s="4"/>
    </row>
    <row r="127" spans="2:15" ht="14.25" hidden="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4"/>
      <c r="L127" s="4"/>
      <c r="M127" s="4"/>
      <c r="N127" s="4"/>
      <c r="O127" s="4"/>
    </row>
    <row r="128" spans="2:15" ht="14.25" hidden="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4"/>
      <c r="L128" s="4"/>
      <c r="M128" s="4"/>
      <c r="N128" s="4"/>
      <c r="O128" s="4"/>
    </row>
    <row r="129" spans="2:15" ht="14.25" hidden="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4"/>
      <c r="L129" s="4"/>
      <c r="M129" s="4"/>
      <c r="N129" s="4"/>
      <c r="O129" s="4"/>
    </row>
    <row r="130" spans="2:15" ht="14.25" hidden="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4"/>
      <c r="L130" s="4"/>
      <c r="M130" s="4"/>
      <c r="N130" s="4"/>
      <c r="O130" s="4"/>
    </row>
    <row r="131" spans="2:15" ht="14.25" hidden="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4"/>
      <c r="L131" s="4"/>
      <c r="M131" s="4"/>
      <c r="N131" s="4"/>
      <c r="O131" s="4"/>
    </row>
    <row r="132" spans="2:15" ht="14.25" hidden="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4"/>
      <c r="L132" s="4"/>
      <c r="M132" s="4"/>
      <c r="N132" s="4"/>
      <c r="O132" s="4"/>
    </row>
    <row r="133" spans="2:15" ht="14.25" hidden="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4"/>
      <c r="L133" s="4"/>
      <c r="M133" s="4"/>
      <c r="N133" s="4"/>
      <c r="O133" s="4"/>
    </row>
    <row r="134" spans="2:15" ht="14.25" hidden="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4"/>
      <c r="L134" s="4"/>
      <c r="M134" s="4"/>
      <c r="N134" s="4"/>
      <c r="O134" s="4"/>
    </row>
    <row r="135" spans="2:15" ht="14.25" hidden="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4"/>
      <c r="L135" s="4"/>
      <c r="M135" s="4"/>
      <c r="N135" s="4"/>
      <c r="O135" s="4"/>
    </row>
    <row r="136" spans="2:15" ht="14.25" hidden="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4"/>
      <c r="L136" s="4"/>
      <c r="M136" s="4"/>
      <c r="N136" s="4"/>
      <c r="O136" s="4"/>
    </row>
    <row r="137" spans="2:15" ht="14.25" hidden="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4"/>
      <c r="L137" s="4"/>
      <c r="M137" s="4"/>
      <c r="N137" s="4"/>
      <c r="O137" s="4"/>
    </row>
    <row r="138" spans="2:15" ht="14.25" hidden="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4"/>
      <c r="L138" s="4"/>
      <c r="M138" s="4"/>
      <c r="N138" s="4"/>
      <c r="O138" s="4"/>
    </row>
    <row r="139" spans="2:15" ht="14.25" hidden="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4"/>
      <c r="L139" s="4"/>
      <c r="M139" s="4"/>
      <c r="N139" s="4"/>
      <c r="O139" s="4"/>
    </row>
    <row r="140" spans="2:15" ht="14.25" hidden="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4"/>
      <c r="L140" s="4"/>
      <c r="M140" s="4"/>
      <c r="N140" s="4"/>
      <c r="O140" s="4"/>
    </row>
    <row r="141" spans="2:15" ht="14.25" hidden="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4"/>
      <c r="L141" s="4"/>
      <c r="M141" s="4"/>
      <c r="N141" s="4"/>
      <c r="O141" s="4"/>
    </row>
    <row r="142" spans="2:15" ht="14.25" hidden="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4"/>
      <c r="L142" s="4"/>
      <c r="M142" s="4"/>
      <c r="N142" s="4"/>
      <c r="O142" s="4"/>
    </row>
    <row r="143" spans="2:15" ht="14.25" hidden="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4"/>
      <c r="L143" s="4"/>
      <c r="M143" s="4"/>
      <c r="N143" s="4"/>
      <c r="O143" s="4"/>
    </row>
    <row r="144" spans="2:15" ht="14.25" hidden="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4"/>
      <c r="L144" s="4"/>
      <c r="M144" s="4"/>
      <c r="N144" s="4"/>
      <c r="O144" s="4"/>
    </row>
    <row r="145" spans="2:15" ht="14.25" hidden="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4"/>
      <c r="L145" s="4"/>
      <c r="M145" s="4"/>
      <c r="N145" s="4"/>
      <c r="O145" s="4"/>
    </row>
    <row r="146" spans="2:15" ht="14.25" hidden="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4"/>
      <c r="L146" s="4"/>
      <c r="M146" s="4"/>
      <c r="N146" s="4"/>
      <c r="O146" s="4"/>
    </row>
    <row r="147" spans="2:15" ht="14.25" hidden="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4"/>
      <c r="L147" s="4"/>
      <c r="M147" s="4"/>
      <c r="N147" s="4"/>
      <c r="O147" s="4"/>
    </row>
    <row r="148" spans="2:15" ht="14.25" hidden="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4"/>
      <c r="L148" s="4"/>
      <c r="M148" s="4"/>
      <c r="N148" s="4"/>
      <c r="O148" s="4"/>
    </row>
    <row r="149" spans="2:15" ht="14.25" hidden="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4"/>
      <c r="L149" s="4"/>
      <c r="M149" s="4"/>
      <c r="N149" s="4"/>
      <c r="O149" s="4"/>
    </row>
    <row r="150" spans="2:15" ht="14.25" hidden="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4"/>
      <c r="L150" s="4"/>
      <c r="M150" s="4"/>
      <c r="N150" s="4"/>
      <c r="O150" s="4"/>
    </row>
    <row r="151" spans="2:15" ht="14.25" hidden="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4"/>
      <c r="L151" s="4"/>
      <c r="M151" s="4"/>
      <c r="N151" s="4"/>
      <c r="O151" s="4"/>
    </row>
    <row r="152" spans="2:15" ht="14.25" hidden="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4"/>
      <c r="L152" s="4"/>
      <c r="M152" s="4"/>
      <c r="N152" s="4"/>
      <c r="O152" s="4"/>
    </row>
    <row r="153" spans="2:15" ht="14.25" hidden="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4"/>
      <c r="L153" s="4"/>
      <c r="M153" s="4"/>
      <c r="N153" s="4"/>
      <c r="O153" s="4"/>
    </row>
    <row r="154" spans="2:15" ht="14.25" hidden="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4"/>
      <c r="L154" s="4"/>
      <c r="M154" s="4"/>
      <c r="N154" s="4"/>
      <c r="O154" s="4"/>
    </row>
    <row r="155" spans="2:15" ht="14.25" hidden="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4"/>
      <c r="L155" s="4"/>
      <c r="M155" s="4"/>
      <c r="N155" s="4"/>
      <c r="O155" s="4"/>
    </row>
    <row r="156" spans="2:15" ht="14.25" hidden="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4"/>
      <c r="L156" s="4"/>
      <c r="M156" s="4"/>
      <c r="N156" s="4"/>
      <c r="O156" s="4"/>
    </row>
    <row r="157" spans="2:15" ht="14.25" hidden="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4"/>
      <c r="L157" s="4"/>
      <c r="M157" s="4"/>
      <c r="N157" s="4"/>
      <c r="O157" s="4"/>
    </row>
    <row r="158" spans="2:15" ht="14.25" hidden="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4"/>
      <c r="L158" s="4"/>
      <c r="M158" s="4"/>
      <c r="N158" s="4"/>
      <c r="O158" s="4"/>
    </row>
    <row r="159" spans="2:15" ht="14.25" hidden="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4"/>
      <c r="L159" s="4"/>
      <c r="M159" s="4"/>
      <c r="N159" s="4"/>
      <c r="O159" s="4"/>
    </row>
    <row r="160" spans="2:15" ht="14.25" hidden="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4"/>
      <c r="L160" s="4"/>
      <c r="M160" s="4"/>
      <c r="N160" s="4"/>
      <c r="O160" s="4"/>
    </row>
    <row r="161" spans="2:15" ht="14.25" hidden="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4"/>
      <c r="L161" s="4"/>
      <c r="M161" s="4"/>
      <c r="N161" s="4"/>
      <c r="O161" s="4"/>
    </row>
    <row r="162" spans="2:15" ht="14.25" hidden="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4"/>
      <c r="L162" s="4"/>
      <c r="M162" s="4"/>
      <c r="N162" s="4"/>
      <c r="O162" s="4"/>
    </row>
    <row r="163" spans="2:15" ht="14.25" hidden="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4"/>
      <c r="L163" s="4"/>
      <c r="M163" s="4"/>
      <c r="N163" s="4"/>
      <c r="O163" s="4"/>
    </row>
    <row r="164" spans="2:15" ht="14.25" hidden="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4"/>
      <c r="L164" s="4"/>
      <c r="M164" s="4"/>
      <c r="N164" s="4"/>
      <c r="O164" s="4"/>
    </row>
    <row r="165" spans="2:15" ht="14.25" hidden="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4"/>
      <c r="L165" s="4"/>
      <c r="M165" s="4"/>
      <c r="N165" s="4"/>
      <c r="O165" s="4"/>
    </row>
    <row r="166" spans="2:15" ht="14.25" hidden="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4"/>
      <c r="L166" s="4"/>
      <c r="M166" s="4"/>
      <c r="N166" s="4"/>
      <c r="O166" s="4"/>
    </row>
    <row r="167" spans="2:15" ht="14.25" hidden="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4"/>
      <c r="L167" s="4"/>
      <c r="M167" s="4"/>
      <c r="N167" s="4"/>
      <c r="O167" s="4"/>
    </row>
    <row r="168" spans="2:15" ht="14.25" hidden="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4"/>
      <c r="L168" s="4"/>
      <c r="M168" s="4"/>
      <c r="N168" s="4"/>
      <c r="O168" s="4"/>
    </row>
    <row r="169" spans="2:15" ht="14.25" hidden="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4"/>
      <c r="L169" s="4"/>
      <c r="M169" s="4"/>
      <c r="N169" s="4"/>
      <c r="O169" s="4"/>
    </row>
    <row r="170" spans="2:15" ht="14.25" hidden="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4"/>
      <c r="L170" s="4"/>
      <c r="M170" s="4"/>
      <c r="N170" s="4"/>
      <c r="O170" s="4"/>
    </row>
    <row r="171" spans="2:15" ht="14.25" hidden="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4"/>
      <c r="L171" s="4"/>
      <c r="M171" s="4"/>
      <c r="N171" s="4"/>
      <c r="O171" s="4"/>
    </row>
    <row r="172" spans="2:15" ht="14.25" hidden="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4"/>
      <c r="L172" s="4"/>
      <c r="M172" s="4"/>
      <c r="N172" s="4"/>
      <c r="O172" s="4"/>
    </row>
    <row r="173" spans="2:15" ht="14.25" hidden="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4"/>
      <c r="L173" s="4"/>
      <c r="M173" s="4"/>
      <c r="N173" s="4"/>
      <c r="O173" s="4"/>
    </row>
    <row r="174" spans="2:15" ht="14.25" hidden="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4"/>
      <c r="L174" s="4"/>
      <c r="M174" s="4"/>
      <c r="N174" s="4"/>
      <c r="O174" s="4"/>
    </row>
    <row r="175" spans="2:15" ht="14.25" hidden="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4"/>
      <c r="L175" s="4"/>
      <c r="M175" s="4"/>
      <c r="N175" s="4"/>
      <c r="O175" s="4"/>
    </row>
    <row r="176" spans="2:15" ht="14.25" hidden="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4"/>
      <c r="L176" s="4"/>
      <c r="M176" s="4"/>
      <c r="N176" s="4"/>
      <c r="O176" s="4"/>
    </row>
    <row r="177" spans="2:15" ht="14.25" hidden="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4"/>
      <c r="L177" s="4"/>
      <c r="M177" s="4"/>
      <c r="N177" s="4"/>
      <c r="O177" s="4"/>
    </row>
    <row r="178" spans="2:15" ht="14.25" hidden="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4"/>
      <c r="L178" s="4"/>
      <c r="M178" s="4"/>
      <c r="N178" s="4"/>
      <c r="O178" s="4"/>
    </row>
    <row r="179" spans="2:15" ht="14.25" hidden="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4"/>
      <c r="L179" s="4"/>
      <c r="M179" s="4"/>
      <c r="N179" s="4"/>
      <c r="O179" s="4"/>
    </row>
    <row r="180" spans="2:15" ht="14.25" hidden="1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4"/>
      <c r="L180" s="4"/>
      <c r="M180" s="4"/>
      <c r="N180" s="4"/>
      <c r="O180" s="4"/>
    </row>
    <row r="181" spans="2:15" ht="14.25" hidden="1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4"/>
      <c r="L181" s="4"/>
      <c r="M181" s="4"/>
      <c r="N181" s="4"/>
      <c r="O181" s="4"/>
    </row>
    <row r="182" spans="2:15" ht="14.25" hidden="1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4"/>
      <c r="L182" s="4"/>
      <c r="M182" s="4"/>
      <c r="N182" s="4"/>
      <c r="O182" s="4"/>
    </row>
    <row r="183" spans="2:15" ht="14.25" hidden="1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4"/>
      <c r="L183" s="4"/>
      <c r="M183" s="4"/>
      <c r="N183" s="4"/>
      <c r="O183" s="4"/>
    </row>
    <row r="184" spans="2:15" ht="14.25" hidden="1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4"/>
      <c r="L184" s="4"/>
      <c r="M184" s="4"/>
      <c r="N184" s="4"/>
      <c r="O184" s="4"/>
    </row>
    <row r="185" spans="2:15" ht="14.25" hidden="1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4"/>
      <c r="L185" s="4"/>
      <c r="M185" s="4"/>
      <c r="N185" s="4"/>
      <c r="O185" s="4"/>
    </row>
    <row r="186" spans="2:15" ht="14.25" hidden="1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4"/>
      <c r="L186" s="4"/>
      <c r="M186" s="4"/>
      <c r="N186" s="4"/>
      <c r="O186" s="4"/>
    </row>
    <row r="187" spans="2:15" ht="14.25" hidden="1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4"/>
      <c r="L187" s="4"/>
      <c r="M187" s="4"/>
      <c r="N187" s="4"/>
      <c r="O187" s="4"/>
    </row>
    <row r="188" spans="2:15" ht="14.25" hidden="1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4"/>
      <c r="L188" s="4"/>
      <c r="M188" s="4"/>
      <c r="N188" s="4"/>
      <c r="O188" s="4"/>
    </row>
    <row r="189" spans="2:15" ht="14.25" hidden="1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4"/>
      <c r="L189" s="4"/>
      <c r="M189" s="4"/>
      <c r="N189" s="4"/>
      <c r="O189" s="4"/>
    </row>
    <row r="190" spans="2:15" ht="14.25" hidden="1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4"/>
      <c r="L190" s="4"/>
      <c r="M190" s="4"/>
      <c r="N190" s="4"/>
      <c r="O190" s="4"/>
    </row>
    <row r="191" spans="2:15" ht="14.25" hidden="1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4"/>
      <c r="L191" s="4"/>
      <c r="M191" s="4"/>
      <c r="N191" s="4"/>
      <c r="O191" s="4"/>
    </row>
    <row r="192" spans="2:15" ht="14.25" hidden="1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4"/>
      <c r="L192" s="4"/>
      <c r="M192" s="4"/>
      <c r="N192" s="4"/>
      <c r="O192" s="4"/>
    </row>
    <row r="193" spans="2:15" ht="14.25" hidden="1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4"/>
      <c r="L193" s="4"/>
      <c r="M193" s="4"/>
      <c r="N193" s="4"/>
      <c r="O193" s="4"/>
    </row>
    <row r="194" spans="2:15" ht="14.25" hidden="1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4"/>
      <c r="L194" s="4"/>
      <c r="M194" s="4"/>
      <c r="N194" s="4"/>
      <c r="O194" s="4"/>
    </row>
    <row r="195" spans="2:15" ht="14.25" hidden="1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4"/>
      <c r="L195" s="4"/>
      <c r="M195" s="4"/>
      <c r="N195" s="4"/>
      <c r="O195" s="4"/>
    </row>
    <row r="196" spans="2:15" ht="14.25" hidden="1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4"/>
      <c r="L196" s="4"/>
      <c r="M196" s="4"/>
      <c r="N196" s="4"/>
      <c r="O196" s="4"/>
    </row>
    <row r="197" spans="2:15" ht="14.25" hidden="1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4"/>
      <c r="L197" s="4"/>
      <c r="M197" s="4"/>
      <c r="N197" s="4"/>
      <c r="O197" s="4"/>
    </row>
    <row r="198" spans="2:15" ht="14.25" hidden="1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4"/>
      <c r="L198" s="4"/>
      <c r="M198" s="4"/>
      <c r="N198" s="4"/>
      <c r="O198" s="4"/>
    </row>
    <row r="199" spans="2:15" ht="14.25" hidden="1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4"/>
      <c r="L199" s="4"/>
      <c r="M199" s="4"/>
      <c r="N199" s="4"/>
      <c r="O199" s="4"/>
    </row>
    <row r="200" spans="2:15" ht="14.25" hidden="1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4"/>
      <c r="L200" s="4"/>
      <c r="M200" s="4"/>
      <c r="N200" s="4"/>
      <c r="O200" s="4"/>
    </row>
    <row r="201" spans="2:15" ht="14.25" hidden="1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4"/>
      <c r="L201" s="4"/>
      <c r="M201" s="4"/>
      <c r="N201" s="4"/>
      <c r="O201" s="4"/>
    </row>
    <row r="202" spans="2:15" ht="14.25" hidden="1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4"/>
      <c r="L202" s="4"/>
      <c r="M202" s="4"/>
      <c r="N202" s="4"/>
      <c r="O202" s="4"/>
    </row>
    <row r="203" spans="2:15" ht="14.25" hidden="1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4"/>
      <c r="L203" s="4"/>
      <c r="M203" s="4"/>
      <c r="N203" s="4"/>
      <c r="O203" s="4"/>
    </row>
    <row r="204" spans="2:15" ht="14.25" hidden="1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4"/>
      <c r="L204" s="4"/>
      <c r="M204" s="4"/>
      <c r="N204" s="4"/>
      <c r="O204" s="4"/>
    </row>
    <row r="205" spans="2:15" ht="14.25" hidden="1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4"/>
      <c r="L205" s="4"/>
      <c r="M205" s="4"/>
      <c r="N205" s="4"/>
      <c r="O205" s="4"/>
    </row>
    <row r="206" spans="2:15" ht="14.25" hidden="1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4"/>
      <c r="L206" s="4"/>
      <c r="M206" s="4"/>
      <c r="N206" s="4"/>
      <c r="O206" s="4"/>
    </row>
    <row r="207" spans="2:15" ht="14.25" hidden="1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4"/>
      <c r="L207" s="4"/>
      <c r="M207" s="4"/>
      <c r="N207" s="4"/>
      <c r="O207" s="4"/>
    </row>
    <row r="208" spans="2:15" ht="14.25" hidden="1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4"/>
      <c r="L208" s="4"/>
      <c r="M208" s="4"/>
      <c r="N208" s="4"/>
      <c r="O208" s="4"/>
    </row>
    <row r="209" spans="2:15" ht="14.25" hidden="1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4"/>
      <c r="L209" s="4"/>
      <c r="M209" s="4"/>
      <c r="N209" s="4"/>
      <c r="O209" s="4"/>
    </row>
    <row r="210" spans="2:15" ht="14.25" hidden="1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4"/>
      <c r="L210" s="4"/>
      <c r="M210" s="4"/>
      <c r="N210" s="4"/>
      <c r="O210" s="4"/>
    </row>
    <row r="211" spans="2:15" ht="14.25" hidden="1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4"/>
      <c r="L211" s="4"/>
      <c r="M211" s="4"/>
      <c r="N211" s="4"/>
      <c r="O211" s="4"/>
    </row>
    <row r="212" spans="2:15" ht="14.25" hidden="1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4"/>
      <c r="L212" s="4"/>
      <c r="M212" s="4"/>
      <c r="N212" s="4"/>
      <c r="O212" s="4"/>
    </row>
    <row r="213" spans="2:15" ht="14.25" hidden="1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4"/>
      <c r="L213" s="4"/>
      <c r="M213" s="4"/>
      <c r="N213" s="4"/>
      <c r="O213" s="4"/>
    </row>
    <row r="214" spans="2:15" ht="14.25" hidden="1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4"/>
      <c r="L214" s="4"/>
      <c r="M214" s="4"/>
      <c r="N214" s="4"/>
      <c r="O214" s="4"/>
    </row>
    <row r="215" spans="2:15" ht="14.25" hidden="1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4"/>
      <c r="L215" s="4"/>
      <c r="M215" s="4"/>
      <c r="N215" s="4"/>
      <c r="O215" s="4"/>
    </row>
    <row r="216" spans="2:15" ht="14.25" hidden="1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4"/>
      <c r="L216" s="4"/>
      <c r="M216" s="4"/>
      <c r="N216" s="4"/>
      <c r="O216" s="4"/>
    </row>
    <row r="217" spans="2:15" ht="14.25" hidden="1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4"/>
      <c r="L217" s="4"/>
      <c r="M217" s="4"/>
      <c r="N217" s="4"/>
      <c r="O217" s="4"/>
    </row>
    <row r="218" spans="2:15" ht="14.25" hidden="1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4"/>
      <c r="L218" s="4"/>
      <c r="M218" s="4"/>
      <c r="N218" s="4"/>
      <c r="O218" s="4"/>
    </row>
    <row r="219" spans="2:15" ht="14.25" hidden="1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4"/>
      <c r="L219" s="4"/>
      <c r="M219" s="4"/>
      <c r="N219" s="4"/>
      <c r="O219" s="4"/>
    </row>
    <row r="220" spans="2:15" ht="14.25" hidden="1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4"/>
      <c r="L220" s="4"/>
      <c r="M220" s="4"/>
      <c r="N220" s="4"/>
      <c r="O220" s="4"/>
    </row>
    <row r="221" spans="2:15" ht="14.25" hidden="1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4"/>
      <c r="L221" s="4"/>
      <c r="M221" s="4"/>
      <c r="N221" s="4"/>
      <c r="O221" s="4"/>
    </row>
    <row r="222" spans="2:15" ht="14.25" hidden="1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4"/>
      <c r="L222" s="4"/>
      <c r="M222" s="4"/>
      <c r="N222" s="4"/>
      <c r="O222" s="4"/>
    </row>
    <row r="223" spans="2:15" ht="14.25" hidden="1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4"/>
      <c r="L223" s="4"/>
      <c r="M223" s="4"/>
      <c r="N223" s="4"/>
      <c r="O223" s="4"/>
    </row>
    <row r="224" spans="2:15" ht="14.25" hidden="1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4"/>
      <c r="L224" s="4"/>
      <c r="M224" s="4"/>
      <c r="N224" s="4"/>
      <c r="O224" s="4"/>
    </row>
    <row r="225" spans="2:15" ht="14.25" hidden="1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4"/>
      <c r="L225" s="4"/>
      <c r="M225" s="4"/>
      <c r="N225" s="4"/>
      <c r="O225" s="4"/>
    </row>
    <row r="226" spans="2:15" ht="14.25" hidden="1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4"/>
      <c r="L226" s="4"/>
      <c r="M226" s="4"/>
      <c r="N226" s="4"/>
      <c r="O226" s="4"/>
    </row>
    <row r="227" spans="2:15" ht="14.25" hidden="1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4"/>
      <c r="L227" s="4"/>
      <c r="M227" s="4"/>
      <c r="N227" s="4"/>
      <c r="O227" s="4"/>
    </row>
    <row r="228" spans="2:15" ht="14.25" hidden="1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4"/>
      <c r="L228" s="4"/>
      <c r="M228" s="4"/>
      <c r="N228" s="4"/>
      <c r="O228" s="4"/>
    </row>
    <row r="229" spans="2:15" ht="14.25" hidden="1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4"/>
      <c r="L229" s="4"/>
      <c r="M229" s="4"/>
      <c r="N229" s="4"/>
      <c r="O229" s="4"/>
    </row>
    <row r="230" spans="2:15" ht="14.25" hidden="1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4"/>
      <c r="L230" s="4"/>
      <c r="M230" s="4"/>
      <c r="N230" s="4"/>
      <c r="O230" s="4"/>
    </row>
    <row r="231" spans="2:15" ht="14.25" hidden="1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4"/>
      <c r="L231" s="4"/>
      <c r="M231" s="4"/>
      <c r="N231" s="4"/>
      <c r="O231" s="4"/>
    </row>
    <row r="232" spans="2:15" ht="14.25" hidden="1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4"/>
      <c r="L232" s="4"/>
      <c r="M232" s="4"/>
      <c r="N232" s="4"/>
      <c r="O232" s="4"/>
    </row>
    <row r="233" spans="2:15" ht="14.25" hidden="1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4"/>
      <c r="L233" s="4"/>
      <c r="M233" s="4"/>
      <c r="N233" s="4"/>
      <c r="O233" s="4"/>
    </row>
    <row r="234" spans="2:15" ht="14.25" hidden="1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4"/>
      <c r="L234" s="4"/>
      <c r="M234" s="4"/>
      <c r="N234" s="4"/>
      <c r="O234" s="4"/>
    </row>
    <row r="235" spans="2:15" ht="14.25" hidden="1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4"/>
      <c r="L235" s="4"/>
      <c r="M235" s="4"/>
      <c r="N235" s="4"/>
      <c r="O235" s="4"/>
    </row>
    <row r="236" spans="2:15" ht="14.25" hidden="1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4"/>
      <c r="L236" s="4"/>
      <c r="M236" s="4"/>
      <c r="N236" s="4"/>
      <c r="O236" s="4"/>
    </row>
    <row r="237" spans="2:15" ht="14.25" hidden="1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4"/>
      <c r="L237" s="4"/>
      <c r="M237" s="4"/>
      <c r="N237" s="4"/>
      <c r="O237" s="4"/>
    </row>
    <row r="238" spans="2:15" ht="14.25" hidden="1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4"/>
      <c r="L238" s="4"/>
      <c r="M238" s="4"/>
      <c r="N238" s="4"/>
      <c r="O238" s="4"/>
    </row>
    <row r="239" spans="2:15" ht="14.25" hidden="1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4"/>
      <c r="L239" s="4"/>
      <c r="M239" s="4"/>
      <c r="N239" s="4"/>
      <c r="O239" s="4"/>
    </row>
    <row r="240" spans="2:15" ht="14.25" hidden="1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4"/>
      <c r="L240" s="4"/>
      <c r="M240" s="4"/>
      <c r="N240" s="4"/>
      <c r="O240" s="4"/>
    </row>
    <row r="241" spans="2:15" ht="14.25" hidden="1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4"/>
      <c r="L241" s="4"/>
      <c r="M241" s="4"/>
      <c r="N241" s="4"/>
      <c r="O241" s="4"/>
    </row>
    <row r="242" spans="2:15" ht="14.25" hidden="1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4"/>
      <c r="L242" s="4"/>
      <c r="M242" s="4"/>
      <c r="N242" s="4"/>
      <c r="O242" s="4"/>
    </row>
    <row r="243" spans="2:15" ht="14.25" hidden="1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4"/>
      <c r="L243" s="4"/>
      <c r="M243" s="4"/>
      <c r="N243" s="4"/>
      <c r="O243" s="4"/>
    </row>
    <row r="244" spans="2:15" ht="14.25" hidden="1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4"/>
      <c r="L244" s="4"/>
      <c r="M244" s="4"/>
      <c r="N244" s="4"/>
      <c r="O244" s="4"/>
    </row>
    <row r="245" spans="2:15" ht="14.25" hidden="1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4"/>
      <c r="L245" s="4"/>
      <c r="M245" s="4"/>
      <c r="N245" s="4"/>
      <c r="O245" s="4"/>
    </row>
    <row r="246" spans="2:15" ht="14.25" hidden="1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4"/>
      <c r="L246" s="4"/>
      <c r="M246" s="4"/>
      <c r="N246" s="4"/>
      <c r="O246" s="4"/>
    </row>
    <row r="247" spans="2:15" ht="14.25" hidden="1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4"/>
      <c r="L247" s="4"/>
      <c r="M247" s="4"/>
      <c r="N247" s="4"/>
      <c r="O247" s="4"/>
    </row>
    <row r="248" spans="2:15" ht="14.25" hidden="1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4"/>
      <c r="L248" s="4"/>
      <c r="M248" s="4"/>
      <c r="N248" s="4"/>
      <c r="O248" s="4"/>
    </row>
    <row r="249" spans="2:15" ht="14.25" hidden="1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4"/>
      <c r="L249" s="4"/>
      <c r="M249" s="4"/>
      <c r="N249" s="4"/>
      <c r="O249" s="4"/>
    </row>
    <row r="250" spans="2:15" ht="14.25" hidden="1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4"/>
      <c r="L250" s="4"/>
      <c r="M250" s="4"/>
      <c r="N250" s="4"/>
      <c r="O250" s="4"/>
    </row>
    <row r="251" spans="2:15" ht="14.25" hidden="1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4"/>
      <c r="L251" s="4"/>
      <c r="M251" s="4"/>
      <c r="N251" s="4"/>
      <c r="O251" s="4"/>
    </row>
    <row r="252" spans="2:15" ht="14.25" hidden="1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4"/>
      <c r="L252" s="4"/>
      <c r="M252" s="4"/>
      <c r="N252" s="4"/>
      <c r="O252" s="4"/>
    </row>
    <row r="253" spans="2:15" ht="14.25" hidden="1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4"/>
      <c r="L253" s="4"/>
      <c r="M253" s="4"/>
      <c r="N253" s="4"/>
      <c r="O253" s="4"/>
    </row>
    <row r="254" spans="2:15" ht="14.25" hidden="1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4"/>
      <c r="L254" s="4"/>
      <c r="M254" s="4"/>
      <c r="N254" s="4"/>
      <c r="O254" s="4"/>
    </row>
    <row r="255" spans="2:15" ht="14.25" hidden="1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4"/>
      <c r="L255" s="4"/>
      <c r="M255" s="4"/>
      <c r="N255" s="4"/>
      <c r="O255" s="4"/>
    </row>
    <row r="256" spans="2:15" ht="14.25" hidden="1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4"/>
      <c r="L256" s="4"/>
      <c r="M256" s="4"/>
      <c r="N256" s="4"/>
      <c r="O256" s="4"/>
    </row>
    <row r="257" spans="2:15" ht="14.25" hidden="1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4"/>
      <c r="L257" s="4"/>
      <c r="M257" s="4"/>
      <c r="N257" s="4"/>
      <c r="O257" s="4"/>
    </row>
    <row r="258" spans="2:15" ht="14.25" hidden="1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4"/>
      <c r="L258" s="4"/>
      <c r="M258" s="4"/>
      <c r="N258" s="4"/>
      <c r="O258" s="4"/>
    </row>
    <row r="259" spans="2:15" ht="14.25" hidden="1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4"/>
      <c r="L259" s="4"/>
      <c r="M259" s="4"/>
      <c r="N259" s="4"/>
      <c r="O259" s="4"/>
    </row>
    <row r="260" spans="2:15" ht="14.25" hidden="1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4"/>
      <c r="L260" s="4"/>
      <c r="M260" s="4"/>
      <c r="N260" s="4"/>
      <c r="O260" s="4"/>
    </row>
    <row r="261" spans="2:15" ht="14.25" hidden="1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4"/>
      <c r="L261" s="4"/>
      <c r="M261" s="4"/>
      <c r="N261" s="4"/>
      <c r="O261" s="4"/>
    </row>
    <row r="262" spans="2:15" ht="14.25" hidden="1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4"/>
      <c r="L262" s="4"/>
      <c r="M262" s="4"/>
      <c r="N262" s="4"/>
      <c r="O262" s="4"/>
    </row>
    <row r="263" spans="2:15" ht="14.25" hidden="1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4"/>
      <c r="L263" s="4"/>
      <c r="M263" s="4"/>
      <c r="N263" s="4"/>
      <c r="O263" s="4"/>
    </row>
    <row r="264" spans="2:15" ht="14.25" hidden="1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4"/>
      <c r="L264" s="4"/>
      <c r="M264" s="4"/>
      <c r="N264" s="4"/>
      <c r="O264" s="4"/>
    </row>
    <row r="265" spans="2:15" ht="14.25" hidden="1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4"/>
      <c r="L265" s="4"/>
      <c r="M265" s="4"/>
      <c r="N265" s="4"/>
      <c r="O265" s="4"/>
    </row>
    <row r="266" spans="2:15" ht="14.25" hidden="1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4"/>
      <c r="L266" s="4"/>
      <c r="M266" s="4"/>
      <c r="N266" s="4"/>
      <c r="O266" s="4"/>
    </row>
    <row r="267" spans="2:15" ht="14.25" hidden="1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4"/>
      <c r="L267" s="4"/>
      <c r="M267" s="4"/>
      <c r="N267" s="4"/>
      <c r="O267" s="4"/>
    </row>
    <row r="268" spans="2:15" ht="14.25" hidden="1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4"/>
      <c r="L268" s="4"/>
      <c r="M268" s="4"/>
      <c r="N268" s="4"/>
      <c r="O268" s="4"/>
    </row>
    <row r="269" spans="2:15" ht="14.25" hidden="1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4"/>
      <c r="L269" s="4"/>
      <c r="M269" s="4"/>
      <c r="N269" s="4"/>
      <c r="O269" s="4"/>
    </row>
    <row r="270" spans="2:15" ht="14.25" hidden="1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4"/>
      <c r="L270" s="4"/>
      <c r="M270" s="4"/>
      <c r="N270" s="4"/>
      <c r="O270" s="4"/>
    </row>
    <row r="271" spans="2:15" ht="14.25" hidden="1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4"/>
      <c r="L271" s="4"/>
      <c r="M271" s="4"/>
      <c r="N271" s="4"/>
      <c r="O271" s="4"/>
    </row>
    <row r="272" spans="2:15" ht="14.25" hidden="1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4"/>
      <c r="L272" s="4"/>
      <c r="M272" s="4"/>
      <c r="N272" s="4"/>
      <c r="O272" s="4"/>
    </row>
    <row r="273" spans="2:15" ht="14.25" hidden="1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4"/>
      <c r="L273" s="4"/>
      <c r="M273" s="4"/>
      <c r="N273" s="4"/>
      <c r="O273" s="4"/>
    </row>
    <row r="274" spans="2:15" ht="14.25" hidden="1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4"/>
      <c r="L274" s="4"/>
      <c r="M274" s="4"/>
      <c r="N274" s="4"/>
      <c r="O274" s="4"/>
    </row>
    <row r="275" spans="2:15" ht="14.25" hidden="1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4"/>
      <c r="L275" s="4"/>
      <c r="M275" s="4"/>
      <c r="N275" s="4"/>
      <c r="O275" s="4"/>
    </row>
    <row r="276" spans="2:15" ht="14.25" hidden="1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4"/>
      <c r="L276" s="4"/>
      <c r="M276" s="4"/>
      <c r="N276" s="4"/>
      <c r="O276" s="4"/>
    </row>
    <row r="277" spans="2:15" ht="14.25" hidden="1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4"/>
      <c r="L277" s="4"/>
      <c r="M277" s="4"/>
      <c r="N277" s="4"/>
      <c r="O277" s="4"/>
    </row>
    <row r="278" spans="2:15" ht="14.25" hidden="1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4"/>
      <c r="L278" s="4"/>
      <c r="M278" s="4"/>
      <c r="N278" s="4"/>
      <c r="O278" s="4"/>
    </row>
    <row r="279" spans="2:15" ht="14.25" hidden="1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4"/>
      <c r="L279" s="4"/>
      <c r="M279" s="4"/>
      <c r="N279" s="4"/>
      <c r="O279" s="4"/>
    </row>
    <row r="280" spans="2:15" ht="14.25" hidden="1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4"/>
      <c r="L280" s="4"/>
      <c r="M280" s="4"/>
      <c r="N280" s="4"/>
      <c r="O280" s="4"/>
    </row>
    <row r="281" spans="2:15" ht="14.25" hidden="1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4"/>
      <c r="L281" s="4"/>
      <c r="M281" s="4"/>
      <c r="N281" s="4"/>
      <c r="O281" s="4"/>
    </row>
    <row r="282" spans="2:15" ht="14.25" hidden="1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4"/>
      <c r="L282" s="4"/>
      <c r="M282" s="4"/>
      <c r="N282" s="4"/>
      <c r="O282" s="4"/>
    </row>
    <row r="283" spans="2:15" ht="14.25" hidden="1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4"/>
      <c r="L283" s="4"/>
      <c r="M283" s="4"/>
      <c r="N283" s="4"/>
      <c r="O283" s="4"/>
    </row>
    <row r="284" spans="2:15" ht="14.25" hidden="1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4"/>
      <c r="L284" s="4"/>
      <c r="M284" s="4"/>
      <c r="N284" s="4"/>
      <c r="O284" s="4"/>
    </row>
    <row r="285" spans="2:15" ht="14.25" hidden="1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4"/>
      <c r="L285" s="4"/>
      <c r="M285" s="4"/>
      <c r="N285" s="4"/>
      <c r="O285" s="4"/>
    </row>
    <row r="286" spans="2:15" ht="14.25" hidden="1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4"/>
      <c r="L286" s="4"/>
      <c r="M286" s="4"/>
      <c r="N286" s="4"/>
      <c r="O286" s="4"/>
    </row>
    <row r="287" spans="2:15" ht="14.25" hidden="1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4"/>
      <c r="L287" s="4"/>
      <c r="M287" s="4"/>
      <c r="N287" s="4"/>
      <c r="O287" s="4"/>
    </row>
    <row r="288" spans="2:15" ht="14.25" hidden="1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4"/>
      <c r="L288" s="4"/>
      <c r="M288" s="4"/>
      <c r="N288" s="4"/>
      <c r="O288" s="4"/>
    </row>
    <row r="289" spans="2:15" ht="14.25" hidden="1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4"/>
      <c r="L289" s="4"/>
      <c r="M289" s="4"/>
      <c r="N289" s="4"/>
      <c r="O289" s="4"/>
    </row>
    <row r="290" spans="2:15" ht="14.25" hidden="1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4"/>
      <c r="L290" s="4"/>
      <c r="M290" s="4"/>
      <c r="N290" s="4"/>
      <c r="O290" s="4"/>
    </row>
    <row r="291" spans="2:15" ht="14.25" hidden="1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4"/>
      <c r="L291" s="4"/>
      <c r="M291" s="4"/>
      <c r="N291" s="4"/>
      <c r="O291" s="4"/>
    </row>
    <row r="292" spans="2:15" ht="14.25" hidden="1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4"/>
      <c r="L292" s="4"/>
      <c r="M292" s="4"/>
      <c r="N292" s="4"/>
      <c r="O292" s="4"/>
    </row>
    <row r="293" spans="2:15" ht="14.25" hidden="1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4"/>
      <c r="L293" s="4"/>
      <c r="M293" s="4"/>
      <c r="N293" s="4"/>
      <c r="O293" s="4"/>
    </row>
    <row r="294" spans="2:15" ht="14.25" hidden="1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4"/>
      <c r="L294" s="4"/>
      <c r="M294" s="4"/>
      <c r="N294" s="4"/>
      <c r="O294" s="4"/>
    </row>
    <row r="295" spans="2:15" ht="14.25" hidden="1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4"/>
      <c r="L295" s="4"/>
      <c r="M295" s="4"/>
      <c r="N295" s="4"/>
      <c r="O295" s="4"/>
    </row>
    <row r="296" spans="2:15" ht="14.25" hidden="1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4"/>
      <c r="L296" s="4"/>
      <c r="M296" s="4"/>
      <c r="N296" s="4"/>
      <c r="O296" s="4"/>
    </row>
    <row r="297" spans="2:15" ht="14.25" hidden="1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4"/>
      <c r="L297" s="4"/>
      <c r="M297" s="4"/>
      <c r="N297" s="4"/>
      <c r="O297" s="4"/>
    </row>
    <row r="298" spans="2:15" ht="14.25" hidden="1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4"/>
      <c r="L298" s="4"/>
      <c r="M298" s="4"/>
      <c r="N298" s="4"/>
      <c r="O298" s="4"/>
    </row>
    <row r="299" spans="2:15" ht="14.25" hidden="1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4"/>
      <c r="L299" s="4"/>
      <c r="M299" s="4"/>
      <c r="N299" s="4"/>
      <c r="O299" s="4"/>
    </row>
    <row r="300" spans="2:15" ht="14.25" hidden="1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4"/>
      <c r="L300" s="4"/>
      <c r="M300" s="4"/>
      <c r="N300" s="4"/>
      <c r="O300" s="4"/>
    </row>
    <row r="301" spans="2:15" ht="14.25" hidden="1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4"/>
      <c r="L301" s="4"/>
      <c r="M301" s="4"/>
      <c r="N301" s="4"/>
      <c r="O301" s="4"/>
    </row>
    <row r="302" spans="2:15" ht="14.25" hidden="1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4"/>
      <c r="L302" s="4"/>
      <c r="M302" s="4"/>
      <c r="N302" s="4"/>
      <c r="O302" s="4"/>
    </row>
    <row r="303" spans="2:15" ht="14.25" hidden="1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4"/>
      <c r="L303" s="4"/>
      <c r="M303" s="4"/>
      <c r="N303" s="4"/>
      <c r="O303" s="4"/>
    </row>
    <row r="304" spans="2:15" ht="14.25" hidden="1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4"/>
      <c r="L304" s="4"/>
      <c r="M304" s="4"/>
      <c r="N304" s="4"/>
      <c r="O304" s="4"/>
    </row>
    <row r="305" spans="2:15" ht="14.25" hidden="1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4"/>
      <c r="L305" s="4"/>
      <c r="M305" s="4"/>
      <c r="N305" s="4"/>
      <c r="O305" s="4"/>
    </row>
    <row r="306" spans="2:15" ht="14.25" hidden="1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4"/>
      <c r="L306" s="4"/>
      <c r="M306" s="4"/>
      <c r="N306" s="4"/>
      <c r="O306" s="4"/>
    </row>
    <row r="307" spans="2:15" ht="14.25" hidden="1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4"/>
      <c r="L307" s="4"/>
      <c r="M307" s="4"/>
      <c r="N307" s="4"/>
      <c r="O307" s="4"/>
    </row>
    <row r="308" spans="2:15" ht="14.25" hidden="1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4"/>
      <c r="L308" s="4"/>
      <c r="M308" s="4"/>
      <c r="N308" s="4"/>
      <c r="O308" s="4"/>
    </row>
    <row r="309" spans="2:15" ht="14.25" hidden="1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4"/>
      <c r="L309" s="4"/>
      <c r="M309" s="4"/>
      <c r="N309" s="4"/>
      <c r="O309" s="4"/>
    </row>
    <row r="310" spans="2:15" ht="14.25" hidden="1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4"/>
      <c r="L310" s="4"/>
      <c r="M310" s="4"/>
      <c r="N310" s="4"/>
      <c r="O310" s="4"/>
    </row>
    <row r="311" spans="2:15" ht="14.25" hidden="1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4"/>
      <c r="L311" s="4"/>
      <c r="M311" s="4"/>
      <c r="N311" s="4"/>
      <c r="O311" s="4"/>
    </row>
    <row r="312" spans="2:15" ht="14.25" hidden="1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4"/>
      <c r="L312" s="4"/>
      <c r="M312" s="4"/>
      <c r="N312" s="4"/>
      <c r="O312" s="4"/>
    </row>
    <row r="313" spans="2:15" ht="14.25" hidden="1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4"/>
      <c r="L313" s="4"/>
      <c r="M313" s="4"/>
      <c r="N313" s="4"/>
      <c r="O313" s="4"/>
    </row>
    <row r="314" spans="2:15" ht="14.25" hidden="1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4"/>
      <c r="L314" s="4"/>
      <c r="M314" s="4"/>
      <c r="N314" s="4"/>
      <c r="O314" s="4"/>
    </row>
    <row r="315" spans="2:15" ht="14.25" hidden="1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4"/>
      <c r="L315" s="4"/>
      <c r="M315" s="4"/>
      <c r="N315" s="4"/>
      <c r="O315" s="4"/>
    </row>
    <row r="316" spans="2:15" ht="14.25" hidden="1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4"/>
      <c r="L316" s="4"/>
      <c r="M316" s="4"/>
      <c r="N316" s="4"/>
      <c r="O316" s="4"/>
    </row>
    <row r="317" spans="2:15" ht="14.25" hidden="1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4"/>
      <c r="L317" s="4"/>
      <c r="M317" s="4"/>
      <c r="N317" s="4"/>
      <c r="O317" s="4"/>
    </row>
    <row r="318" spans="2:15" ht="14.25" hidden="1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4"/>
      <c r="L318" s="4"/>
      <c r="M318" s="4"/>
      <c r="N318" s="4"/>
      <c r="O318" s="4"/>
    </row>
    <row r="319" spans="2:15" ht="14.25" hidden="1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4"/>
      <c r="L319" s="4"/>
      <c r="M319" s="4"/>
      <c r="N319" s="4"/>
      <c r="O319" s="4"/>
    </row>
    <row r="320" spans="2:15" ht="14.25" hidden="1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4"/>
      <c r="L320" s="4"/>
      <c r="M320" s="4"/>
      <c r="N320" s="4"/>
      <c r="O320" s="4"/>
    </row>
    <row r="321" spans="2:15" ht="14.25" hidden="1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4"/>
      <c r="L321" s="4"/>
      <c r="M321" s="4"/>
      <c r="N321" s="4"/>
      <c r="O321" s="4"/>
    </row>
    <row r="322" spans="2:15" ht="14.25" hidden="1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4"/>
      <c r="L322" s="4"/>
      <c r="M322" s="4"/>
      <c r="N322" s="4"/>
      <c r="O322" s="4"/>
    </row>
    <row r="323" spans="2:15" ht="14.25" hidden="1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4"/>
      <c r="L323" s="4"/>
      <c r="M323" s="4"/>
      <c r="N323" s="4"/>
      <c r="O323" s="4"/>
    </row>
    <row r="324" spans="2:15" ht="14.25" hidden="1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4"/>
      <c r="L324" s="4"/>
      <c r="M324" s="4"/>
      <c r="N324" s="4"/>
      <c r="O324" s="4"/>
    </row>
    <row r="325" spans="2:15" ht="14.25" hidden="1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4"/>
      <c r="L325" s="4"/>
      <c r="M325" s="4"/>
      <c r="N325" s="4"/>
      <c r="O325" s="4"/>
    </row>
    <row r="326" spans="2:15" ht="14.25" hidden="1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4"/>
      <c r="L326" s="4"/>
      <c r="M326" s="4"/>
      <c r="N326" s="4"/>
      <c r="O326" s="4"/>
    </row>
    <row r="327" spans="2:15" ht="14.25" hidden="1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4"/>
      <c r="L327" s="4"/>
      <c r="M327" s="4"/>
      <c r="N327" s="4"/>
      <c r="O327" s="4"/>
    </row>
    <row r="328" spans="2:15" ht="14.25" hidden="1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4"/>
      <c r="L328" s="4"/>
      <c r="M328" s="4"/>
      <c r="N328" s="4"/>
      <c r="O328" s="4"/>
    </row>
    <row r="329" spans="2:15" ht="14.25" hidden="1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4"/>
      <c r="L329" s="4"/>
      <c r="M329" s="4"/>
      <c r="N329" s="4"/>
      <c r="O329" s="4"/>
    </row>
    <row r="330" spans="2:15" ht="14.25" hidden="1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4"/>
      <c r="L330" s="4"/>
      <c r="M330" s="4"/>
      <c r="N330" s="4"/>
      <c r="O330" s="4"/>
    </row>
    <row r="331" spans="2:15" ht="14.25" hidden="1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4"/>
      <c r="L331" s="4"/>
      <c r="M331" s="4"/>
      <c r="N331" s="4"/>
      <c r="O331" s="4"/>
    </row>
    <row r="332" spans="2:15" ht="14.25" hidden="1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4"/>
      <c r="L332" s="4"/>
      <c r="M332" s="4"/>
      <c r="N332" s="4"/>
      <c r="O332" s="4"/>
    </row>
    <row r="333" spans="2:15" ht="14.25" hidden="1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4"/>
      <c r="L333" s="4"/>
      <c r="M333" s="4"/>
      <c r="N333" s="4"/>
      <c r="O333" s="4"/>
    </row>
    <row r="334" spans="2:15" ht="14.25" hidden="1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4"/>
      <c r="L334" s="4"/>
      <c r="M334" s="4"/>
      <c r="N334" s="4"/>
      <c r="O334" s="4"/>
    </row>
    <row r="335" spans="2:15" ht="14.25" hidden="1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4"/>
      <c r="L335" s="4"/>
      <c r="M335" s="4"/>
      <c r="N335" s="4"/>
      <c r="O335" s="4"/>
    </row>
    <row r="336" spans="2:15" ht="14.25" hidden="1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4"/>
      <c r="L336" s="4"/>
      <c r="M336" s="4"/>
      <c r="N336" s="4"/>
      <c r="O336" s="4"/>
    </row>
    <row r="337" spans="2:15" ht="14.25" hidden="1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4"/>
      <c r="L337" s="4"/>
      <c r="M337" s="4"/>
      <c r="N337" s="4"/>
      <c r="O337" s="4"/>
    </row>
    <row r="338" spans="2:15" ht="14.25" hidden="1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4"/>
      <c r="L338" s="4"/>
      <c r="M338" s="4"/>
      <c r="N338" s="4"/>
      <c r="O338" s="4"/>
    </row>
    <row r="339" spans="2:15" ht="14.25" hidden="1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4"/>
      <c r="L339" s="4"/>
      <c r="M339" s="4"/>
      <c r="N339" s="4"/>
      <c r="O339" s="4"/>
    </row>
    <row r="340" spans="2:15" ht="14.25" hidden="1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4"/>
      <c r="L340" s="4"/>
      <c r="M340" s="4"/>
      <c r="N340" s="4"/>
      <c r="O340" s="4"/>
    </row>
    <row r="341" spans="2:15" ht="14.25" hidden="1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4"/>
      <c r="L341" s="4"/>
      <c r="M341" s="4"/>
      <c r="N341" s="4"/>
      <c r="O341" s="4"/>
    </row>
    <row r="342" spans="2:15" ht="14.25" hidden="1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4"/>
      <c r="L342" s="4"/>
      <c r="M342" s="4"/>
      <c r="N342" s="4"/>
      <c r="O342" s="4"/>
    </row>
    <row r="343" spans="2:15" ht="14.25" hidden="1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4"/>
      <c r="L343" s="4"/>
      <c r="M343" s="4"/>
      <c r="N343" s="4"/>
      <c r="O343" s="4"/>
    </row>
    <row r="344" spans="2:15" ht="14.25" hidden="1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4"/>
      <c r="L344" s="4"/>
      <c r="M344" s="4"/>
      <c r="N344" s="4"/>
      <c r="O344" s="4"/>
    </row>
    <row r="345" spans="2:15" ht="14.25" hidden="1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4"/>
      <c r="L345" s="4"/>
      <c r="M345" s="4"/>
      <c r="N345" s="4"/>
      <c r="O345" s="4"/>
    </row>
    <row r="346" spans="2:15" ht="14.25" hidden="1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4"/>
      <c r="L346" s="4"/>
      <c r="M346" s="4"/>
      <c r="N346" s="4"/>
      <c r="O346" s="4"/>
    </row>
    <row r="347" spans="2:15" ht="14.25" hidden="1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4"/>
      <c r="L347" s="4"/>
      <c r="M347" s="4"/>
      <c r="N347" s="4"/>
      <c r="O347" s="4"/>
    </row>
    <row r="348" spans="2:15" ht="14.25" hidden="1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4"/>
      <c r="L348" s="4"/>
      <c r="M348" s="4"/>
      <c r="N348" s="4"/>
      <c r="O348" s="4"/>
    </row>
    <row r="349" spans="2:15" ht="14.25" hidden="1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4"/>
      <c r="L349" s="4"/>
      <c r="M349" s="4"/>
      <c r="N349" s="4"/>
      <c r="O349" s="4"/>
    </row>
    <row r="350" spans="2:15" ht="14.25" hidden="1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</row>
    <row r="351" spans="2:15" ht="14.25" hidden="1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4"/>
      <c r="L351" s="4"/>
      <c r="M351" s="4"/>
      <c r="N351" s="4"/>
      <c r="O351" s="4"/>
    </row>
    <row r="352" spans="2:15" ht="14.25" hidden="1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4"/>
      <c r="L352" s="4"/>
      <c r="M352" s="4"/>
      <c r="N352" s="4"/>
      <c r="O352" s="4"/>
    </row>
    <row r="353" spans="2:15" ht="14.25" hidden="1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4"/>
      <c r="L353" s="4"/>
      <c r="M353" s="4"/>
      <c r="N353" s="4"/>
      <c r="O353" s="4"/>
    </row>
    <row r="354" spans="2:15" ht="14.25" hidden="1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4"/>
      <c r="L354" s="4"/>
      <c r="M354" s="4"/>
      <c r="N354" s="4"/>
      <c r="O354" s="4"/>
    </row>
    <row r="355" spans="2:15" ht="14.25" hidden="1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4"/>
      <c r="L355" s="4"/>
      <c r="M355" s="4"/>
      <c r="N355" s="4"/>
      <c r="O355" s="4"/>
    </row>
    <row r="356" spans="2:15" ht="14.25" hidden="1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4"/>
      <c r="L356" s="4"/>
      <c r="M356" s="4"/>
      <c r="N356" s="4"/>
      <c r="O356" s="4"/>
    </row>
    <row r="357" spans="2:15" ht="14.25" hidden="1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4"/>
      <c r="L357" s="4"/>
      <c r="M357" s="4"/>
      <c r="N357" s="4"/>
      <c r="O357" s="4"/>
    </row>
    <row r="358" spans="2:15" ht="14.25" hidden="1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4"/>
      <c r="L358" s="4"/>
      <c r="M358" s="4"/>
      <c r="N358" s="4"/>
      <c r="O358" s="4"/>
    </row>
    <row r="359" spans="2:15" ht="14.25" hidden="1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4"/>
      <c r="L359" s="4"/>
      <c r="M359" s="4"/>
      <c r="N359" s="4"/>
      <c r="O359" s="4"/>
    </row>
    <row r="360" spans="2:15" ht="14.25" hidden="1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4"/>
      <c r="L360" s="4"/>
      <c r="M360" s="4"/>
      <c r="N360" s="4"/>
      <c r="O360" s="4"/>
    </row>
    <row r="361" spans="2:15" ht="14.25" hidden="1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4"/>
      <c r="L361" s="4"/>
      <c r="M361" s="4"/>
      <c r="N361" s="4"/>
      <c r="O361" s="4"/>
    </row>
    <row r="362" spans="2:15" ht="14.25" hidden="1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4"/>
      <c r="L362" s="4"/>
      <c r="M362" s="4"/>
      <c r="N362" s="4"/>
      <c r="O362" s="4"/>
    </row>
    <row r="363" spans="2:15" ht="14.25" hidden="1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4"/>
      <c r="L363" s="4"/>
      <c r="M363" s="4"/>
      <c r="N363" s="4"/>
      <c r="O363" s="4"/>
    </row>
    <row r="364" spans="2:15" ht="14.25" hidden="1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4"/>
      <c r="L364" s="4"/>
      <c r="M364" s="4"/>
      <c r="N364" s="4"/>
      <c r="O364" s="4"/>
    </row>
    <row r="365" spans="2:15" ht="14.25" hidden="1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4"/>
      <c r="L365" s="4"/>
      <c r="M365" s="4"/>
      <c r="N365" s="4"/>
      <c r="O365" s="4"/>
    </row>
    <row r="366" spans="2:15" ht="14.25" hidden="1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4"/>
      <c r="L366" s="4"/>
      <c r="M366" s="4"/>
      <c r="N366" s="4"/>
      <c r="O366" s="4"/>
    </row>
    <row r="367" spans="2:15" ht="14.25" hidden="1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4"/>
      <c r="L367" s="4"/>
      <c r="M367" s="4"/>
      <c r="N367" s="4"/>
      <c r="O367" s="4"/>
    </row>
    <row r="368" spans="2:15" ht="14.25" hidden="1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4"/>
      <c r="L368" s="4"/>
      <c r="M368" s="4"/>
      <c r="N368" s="4"/>
      <c r="O368" s="4"/>
    </row>
    <row r="369" spans="2:15" ht="14.25" hidden="1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4"/>
      <c r="L369" s="4"/>
      <c r="M369" s="4"/>
      <c r="N369" s="4"/>
      <c r="O369" s="4"/>
    </row>
    <row r="370" spans="2:15" ht="14.25" hidden="1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4"/>
      <c r="L370" s="4"/>
      <c r="M370" s="4"/>
      <c r="N370" s="4"/>
      <c r="O370" s="4"/>
    </row>
    <row r="371" spans="2:15" ht="14.25" hidden="1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4"/>
      <c r="L371" s="4"/>
      <c r="M371" s="4"/>
      <c r="N371" s="4"/>
      <c r="O371" s="4"/>
    </row>
    <row r="372" spans="2:15" ht="14.25" hidden="1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4"/>
      <c r="L372" s="4"/>
      <c r="M372" s="4"/>
      <c r="N372" s="4"/>
      <c r="O372" s="4"/>
    </row>
    <row r="373" spans="2:15" ht="14.25" hidden="1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4"/>
      <c r="L373" s="4"/>
      <c r="M373" s="4"/>
      <c r="N373" s="4"/>
      <c r="O373" s="4"/>
    </row>
    <row r="374" spans="2:15" ht="14.25" hidden="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4"/>
      <c r="L374" s="4"/>
      <c r="M374" s="4"/>
      <c r="N374" s="4"/>
      <c r="O374" s="4"/>
    </row>
    <row r="375" spans="2:15" ht="14.25" hidden="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4"/>
      <c r="L375" s="4"/>
      <c r="M375" s="4"/>
      <c r="N375" s="4"/>
      <c r="O375" s="4"/>
    </row>
    <row r="376" spans="2:15" ht="14.25" hidden="1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4"/>
      <c r="L376" s="4"/>
      <c r="M376" s="4"/>
      <c r="N376" s="4"/>
      <c r="O376" s="4"/>
    </row>
    <row r="377" spans="2:15" ht="14.25" hidden="1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4"/>
      <c r="L377" s="4"/>
      <c r="M377" s="4"/>
      <c r="N377" s="4"/>
      <c r="O377" s="4"/>
    </row>
    <row r="378" spans="2:15" ht="14.25" hidden="1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4"/>
      <c r="L378" s="4"/>
      <c r="M378" s="4"/>
      <c r="N378" s="4"/>
      <c r="O378" s="4"/>
    </row>
    <row r="379" spans="2:15" ht="14.25" hidden="1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4"/>
      <c r="L379" s="4"/>
      <c r="M379" s="4"/>
      <c r="N379" s="4"/>
      <c r="O379" s="4"/>
    </row>
    <row r="380" spans="2:15" ht="14.25" hidden="1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4"/>
      <c r="L380" s="4"/>
      <c r="M380" s="4"/>
      <c r="N380" s="4"/>
      <c r="O380" s="4"/>
    </row>
    <row r="381" spans="2:15" ht="14.25" hidden="1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4"/>
      <c r="L381" s="4"/>
      <c r="M381" s="4"/>
      <c r="N381" s="4"/>
      <c r="O381" s="4"/>
    </row>
    <row r="382" spans="2:15" ht="14.25" hidden="1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4"/>
      <c r="L382" s="4"/>
      <c r="M382" s="4"/>
      <c r="N382" s="4"/>
      <c r="O382" s="4"/>
    </row>
    <row r="383" spans="2:15" ht="14.25" hidden="1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4"/>
      <c r="L383" s="4"/>
      <c r="M383" s="4"/>
      <c r="N383" s="4"/>
      <c r="O383" s="4"/>
    </row>
    <row r="384" spans="2:15" ht="14.25" hidden="1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4"/>
      <c r="L384" s="4"/>
      <c r="M384" s="4"/>
      <c r="N384" s="4"/>
      <c r="O384" s="4"/>
    </row>
    <row r="385" spans="2:15" ht="14.25" hidden="1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4"/>
      <c r="L385" s="4"/>
      <c r="M385" s="4"/>
      <c r="N385" s="4"/>
      <c r="O385" s="4"/>
    </row>
    <row r="386" spans="2:15" ht="14.25" hidden="1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4"/>
      <c r="L386" s="4"/>
      <c r="M386" s="4"/>
      <c r="N386" s="4"/>
      <c r="O386" s="4"/>
    </row>
    <row r="387" spans="2:15" ht="14.25" hidden="1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4"/>
      <c r="L387" s="4"/>
      <c r="M387" s="4"/>
      <c r="N387" s="4"/>
      <c r="O387" s="4"/>
    </row>
    <row r="388" spans="2:15" ht="14.25" hidden="1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4"/>
      <c r="L388" s="4"/>
      <c r="M388" s="4"/>
      <c r="N388" s="4"/>
      <c r="O388" s="4"/>
    </row>
    <row r="389" spans="2:15" ht="14.25" hidden="1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4"/>
      <c r="L389" s="4"/>
      <c r="M389" s="4"/>
      <c r="N389" s="4"/>
      <c r="O389" s="4"/>
    </row>
    <row r="390" spans="2:15" ht="14.25" hidden="1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4"/>
      <c r="L390" s="4"/>
      <c r="M390" s="4"/>
      <c r="N390" s="4"/>
      <c r="O390" s="4"/>
    </row>
    <row r="391" spans="2:15" ht="14.25" hidden="1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4"/>
      <c r="L391" s="4"/>
      <c r="M391" s="4"/>
      <c r="N391" s="4"/>
      <c r="O391" s="4"/>
    </row>
    <row r="392" spans="2:15" ht="14.25" hidden="1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4"/>
      <c r="L392" s="4"/>
      <c r="M392" s="4"/>
      <c r="N392" s="4"/>
      <c r="O392" s="4"/>
    </row>
    <row r="393" spans="2:15" ht="14.25" hidden="1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4"/>
      <c r="L393" s="4"/>
      <c r="M393" s="4"/>
      <c r="N393" s="4"/>
      <c r="O393" s="4"/>
    </row>
    <row r="394" spans="2:15" ht="14.25" hidden="1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4"/>
      <c r="L394" s="4"/>
      <c r="M394" s="4"/>
      <c r="N394" s="4"/>
      <c r="O394" s="4"/>
    </row>
    <row r="395" spans="2:15" ht="14.25" hidden="1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4"/>
      <c r="L395" s="4"/>
      <c r="M395" s="4"/>
      <c r="N395" s="4"/>
      <c r="O395" s="4"/>
    </row>
    <row r="396" spans="2:15" ht="14.25" hidden="1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4"/>
      <c r="L396" s="4"/>
      <c r="M396" s="4"/>
      <c r="N396" s="4"/>
      <c r="O396" s="4"/>
    </row>
    <row r="397" spans="2:15" ht="14.25" hidden="1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4"/>
      <c r="L397" s="4"/>
      <c r="M397" s="4"/>
      <c r="N397" s="4"/>
      <c r="O397" s="4"/>
    </row>
    <row r="398" spans="2:15" ht="14.25" hidden="1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4"/>
      <c r="L398" s="4"/>
      <c r="M398" s="4"/>
      <c r="N398" s="4"/>
      <c r="O398" s="4"/>
    </row>
    <row r="399" spans="2:15" ht="14.25" hidden="1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4"/>
      <c r="L399" s="4"/>
      <c r="M399" s="4"/>
      <c r="N399" s="4"/>
      <c r="O399" s="4"/>
    </row>
    <row r="400" spans="2:15" ht="14.25" hidden="1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4"/>
      <c r="L400" s="4"/>
      <c r="M400" s="4"/>
      <c r="N400" s="4"/>
      <c r="O400" s="4"/>
    </row>
    <row r="401" spans="2:15" ht="14.25" hidden="1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4"/>
      <c r="L401" s="4"/>
      <c r="M401" s="4"/>
      <c r="N401" s="4"/>
      <c r="O401" s="4"/>
    </row>
    <row r="402" spans="2:15" ht="14.25" hidden="1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4"/>
      <c r="L402" s="4"/>
      <c r="M402" s="4"/>
      <c r="N402" s="4"/>
      <c r="O402" s="4"/>
    </row>
    <row r="403" spans="2:15" ht="14.25" hidden="1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4"/>
      <c r="L403" s="4"/>
      <c r="M403" s="4"/>
      <c r="N403" s="4"/>
      <c r="O403" s="4"/>
    </row>
    <row r="404" spans="2:15" ht="14.25" hidden="1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4"/>
      <c r="L404" s="4"/>
      <c r="M404" s="4"/>
      <c r="N404" s="4"/>
      <c r="O404" s="4"/>
    </row>
    <row r="405" spans="2:15" ht="14.25" hidden="1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4"/>
      <c r="L405" s="4"/>
      <c r="M405" s="4"/>
      <c r="N405" s="4"/>
      <c r="O405" s="4"/>
    </row>
    <row r="406" spans="2:15" ht="14.25" hidden="1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4"/>
      <c r="L406" s="4"/>
      <c r="M406" s="4"/>
      <c r="N406" s="4"/>
      <c r="O406" s="4"/>
    </row>
    <row r="407" spans="2:15" ht="14.25" hidden="1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4"/>
      <c r="L407" s="4"/>
      <c r="M407" s="4"/>
      <c r="N407" s="4"/>
      <c r="O407" s="4"/>
    </row>
    <row r="408" spans="2:15" ht="14.25" hidden="1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4"/>
      <c r="L408" s="4"/>
      <c r="M408" s="4"/>
      <c r="N408" s="4"/>
      <c r="O408" s="4"/>
    </row>
    <row r="409" spans="2:15" ht="14.25" hidden="1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4"/>
      <c r="L409" s="4"/>
      <c r="M409" s="4"/>
      <c r="N409" s="4"/>
      <c r="O409" s="4"/>
    </row>
    <row r="410" spans="2:15" ht="14.25" hidden="1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4"/>
      <c r="L410" s="4"/>
      <c r="M410" s="4"/>
      <c r="N410" s="4"/>
      <c r="O410" s="4"/>
    </row>
    <row r="411" spans="2:15" ht="14.25" hidden="1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4"/>
      <c r="L411" s="4"/>
      <c r="M411" s="4"/>
      <c r="N411" s="4"/>
      <c r="O411" s="4"/>
    </row>
    <row r="412" spans="2:15" ht="14.25" hidden="1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4"/>
      <c r="L412" s="4"/>
      <c r="M412" s="4"/>
      <c r="N412" s="4"/>
      <c r="O412" s="4"/>
    </row>
    <row r="413" spans="2:15" ht="14.25" hidden="1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4"/>
      <c r="L413" s="4"/>
      <c r="M413" s="4"/>
      <c r="N413" s="4"/>
      <c r="O413" s="4"/>
    </row>
    <row r="414" spans="2:15" ht="14.25" hidden="1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4"/>
      <c r="L414" s="4"/>
      <c r="M414" s="4"/>
      <c r="N414" s="4"/>
      <c r="O414" s="4"/>
    </row>
    <row r="415" spans="2:15" ht="14.25" hidden="1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4"/>
      <c r="L415" s="4"/>
      <c r="M415" s="4"/>
      <c r="N415" s="4"/>
      <c r="O415" s="4"/>
    </row>
    <row r="416" spans="2:15" ht="14.25" hidden="1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4"/>
      <c r="L416" s="4"/>
      <c r="M416" s="4"/>
      <c r="N416" s="4"/>
      <c r="O416" s="4"/>
    </row>
    <row r="417" spans="2:15" ht="14.25" hidden="1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4"/>
      <c r="L417" s="4"/>
      <c r="M417" s="4"/>
      <c r="N417" s="4"/>
      <c r="O417" s="4"/>
    </row>
    <row r="418" spans="2:15" ht="14.25" hidden="1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4"/>
      <c r="L418" s="4"/>
      <c r="M418" s="4"/>
      <c r="N418" s="4"/>
      <c r="O418" s="4"/>
    </row>
    <row r="419" spans="2:15" ht="14.25" hidden="1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4"/>
      <c r="L419" s="4"/>
      <c r="M419" s="4"/>
      <c r="N419" s="4"/>
      <c r="O419" s="4"/>
    </row>
    <row r="420" spans="2:15" ht="14.25" hidden="1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4"/>
      <c r="L420" s="4"/>
      <c r="M420" s="4"/>
      <c r="N420" s="4"/>
      <c r="O420" s="4"/>
    </row>
    <row r="421" spans="2:15" ht="14.25" hidden="1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4"/>
      <c r="L421" s="4"/>
      <c r="M421" s="4"/>
      <c r="N421" s="4"/>
      <c r="O421" s="4"/>
    </row>
    <row r="422" spans="2:15" ht="14.25" hidden="1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4"/>
      <c r="L422" s="4"/>
      <c r="M422" s="4"/>
      <c r="N422" s="4"/>
      <c r="O422" s="4"/>
    </row>
    <row r="423" spans="2:15" ht="14.25" hidden="1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4"/>
      <c r="L423" s="4"/>
      <c r="M423" s="4"/>
      <c r="N423" s="4"/>
      <c r="O423" s="4"/>
    </row>
    <row r="424" spans="2:15" ht="14.25" hidden="1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4"/>
      <c r="L424" s="4"/>
      <c r="M424" s="4"/>
      <c r="N424" s="4"/>
      <c r="O424" s="4"/>
    </row>
    <row r="425" spans="2:15" ht="14.25" hidden="1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4"/>
      <c r="L425" s="4"/>
      <c r="M425" s="4"/>
      <c r="N425" s="4"/>
      <c r="O425" s="4"/>
    </row>
    <row r="426" spans="2:15" ht="14.25" hidden="1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4"/>
      <c r="L426" s="4"/>
      <c r="M426" s="4"/>
      <c r="N426" s="4"/>
      <c r="O426" s="4"/>
    </row>
    <row r="427" spans="2:15" ht="14.25" hidden="1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4"/>
      <c r="L427" s="4"/>
      <c r="M427" s="4"/>
      <c r="N427" s="4"/>
      <c r="O427" s="4"/>
    </row>
    <row r="428" spans="2:15" ht="14.25" hidden="1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4"/>
      <c r="L428" s="4"/>
      <c r="M428" s="4"/>
      <c r="N428" s="4"/>
      <c r="O428" s="4"/>
    </row>
    <row r="429" spans="2:15" ht="14.25" hidden="1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4"/>
      <c r="L429" s="4"/>
      <c r="M429" s="4"/>
      <c r="N429" s="4"/>
      <c r="O429" s="4"/>
    </row>
    <row r="430" spans="2:15" ht="14.25" hidden="1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4"/>
      <c r="L430" s="4"/>
      <c r="M430" s="4"/>
      <c r="N430" s="4"/>
      <c r="O430" s="4"/>
    </row>
    <row r="431" spans="2:15" ht="14.25" hidden="1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4"/>
      <c r="L431" s="4"/>
      <c r="M431" s="4"/>
      <c r="N431" s="4"/>
      <c r="O431" s="4"/>
    </row>
    <row r="432" spans="2:15" ht="14.25" hidden="1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4"/>
      <c r="L432" s="4"/>
      <c r="M432" s="4"/>
      <c r="N432" s="4"/>
      <c r="O432" s="4"/>
    </row>
    <row r="433" spans="2:15" ht="14.25" hidden="1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4"/>
      <c r="L433" s="4"/>
      <c r="M433" s="4"/>
      <c r="N433" s="4"/>
      <c r="O433" s="4"/>
    </row>
    <row r="434" spans="2:15" ht="14.25" hidden="1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4"/>
      <c r="L434" s="4"/>
      <c r="M434" s="4"/>
      <c r="N434" s="4"/>
      <c r="O434" s="4"/>
    </row>
    <row r="435" spans="2:15" ht="14.25" hidden="1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4"/>
      <c r="L435" s="4"/>
      <c r="M435" s="4"/>
      <c r="N435" s="4"/>
      <c r="O435" s="4"/>
    </row>
    <row r="436" spans="2:15" ht="14.25" hidden="1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4"/>
      <c r="L436" s="4"/>
      <c r="M436" s="4"/>
      <c r="N436" s="4"/>
      <c r="O436" s="4"/>
    </row>
    <row r="437" spans="2:15" ht="14.25" hidden="1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4"/>
      <c r="L437" s="4"/>
      <c r="M437" s="4"/>
      <c r="N437" s="4"/>
      <c r="O437" s="4"/>
    </row>
    <row r="438" spans="2:15" ht="14.25" hidden="1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4"/>
      <c r="L438" s="4"/>
      <c r="M438" s="4"/>
      <c r="N438" s="4"/>
      <c r="O438" s="4"/>
    </row>
    <row r="439" spans="2:15" ht="14.25" hidden="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4"/>
      <c r="L439" s="4"/>
      <c r="M439" s="4"/>
      <c r="N439" s="4"/>
      <c r="O439" s="4"/>
    </row>
    <row r="440" spans="2:15" ht="14.25" hidden="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4"/>
      <c r="L440" s="4"/>
      <c r="M440" s="4"/>
      <c r="N440" s="4"/>
      <c r="O440" s="4"/>
    </row>
    <row r="441" spans="2:15" ht="14.25" hidden="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4"/>
      <c r="L441" s="4"/>
      <c r="M441" s="4"/>
      <c r="N441" s="4"/>
      <c r="O441" s="4"/>
    </row>
    <row r="442" spans="2:15" ht="14.25" hidden="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4"/>
      <c r="L442" s="4"/>
      <c r="M442" s="4"/>
      <c r="N442" s="4"/>
      <c r="O442" s="4"/>
    </row>
    <row r="443" spans="2:15" ht="14.25" hidden="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4"/>
      <c r="L443" s="4"/>
      <c r="M443" s="4"/>
      <c r="N443" s="4"/>
      <c r="O443" s="4"/>
    </row>
    <row r="444" spans="2:15" ht="14.25" hidden="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4"/>
      <c r="L444" s="4"/>
      <c r="M444" s="4"/>
      <c r="N444" s="4"/>
      <c r="O444" s="4"/>
    </row>
    <row r="445" spans="2:15" ht="14.25" hidden="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4"/>
      <c r="L445" s="4"/>
      <c r="M445" s="4"/>
      <c r="N445" s="4"/>
      <c r="O445" s="4"/>
    </row>
    <row r="446" spans="2:15" ht="14.25" hidden="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4"/>
      <c r="L446" s="4"/>
      <c r="M446" s="4"/>
      <c r="N446" s="4"/>
      <c r="O446" s="4"/>
    </row>
    <row r="447" spans="2:15" ht="14.25" hidden="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4"/>
      <c r="L447" s="4"/>
      <c r="M447" s="4"/>
      <c r="N447" s="4"/>
      <c r="O447" s="4"/>
    </row>
    <row r="448" spans="2:15" ht="14.25" hidden="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4"/>
      <c r="L448" s="4"/>
      <c r="M448" s="4"/>
      <c r="N448" s="4"/>
      <c r="O448" s="4"/>
    </row>
    <row r="449" spans="2:15" ht="14.25" hidden="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4"/>
      <c r="L449" s="4"/>
      <c r="M449" s="4"/>
      <c r="N449" s="4"/>
      <c r="O449" s="4"/>
    </row>
    <row r="450" spans="2:15" ht="14.25" hidden="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4"/>
      <c r="L450" s="4"/>
      <c r="M450" s="4"/>
      <c r="N450" s="4"/>
      <c r="O450" s="4"/>
    </row>
    <row r="451" spans="2:15" ht="14.25" hidden="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4"/>
      <c r="L451" s="4"/>
      <c r="M451" s="4"/>
      <c r="N451" s="4"/>
      <c r="O451" s="4"/>
    </row>
    <row r="452" spans="2:15" ht="14.25" hidden="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4"/>
      <c r="L452" s="4"/>
      <c r="M452" s="4"/>
      <c r="N452" s="4"/>
      <c r="O452" s="4"/>
    </row>
    <row r="453" spans="2:15" ht="14.25" hidden="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4"/>
      <c r="L453" s="4"/>
      <c r="M453" s="4"/>
      <c r="N453" s="4"/>
      <c r="O453" s="4"/>
    </row>
    <row r="454" spans="2:15" ht="14.25" hidden="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4"/>
      <c r="L454" s="4"/>
      <c r="M454" s="4"/>
      <c r="N454" s="4"/>
      <c r="O454" s="4"/>
    </row>
    <row r="455" spans="2:15" ht="14.25" hidden="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4"/>
      <c r="L455" s="4"/>
      <c r="M455" s="4"/>
      <c r="N455" s="4"/>
      <c r="O455" s="4"/>
    </row>
    <row r="456" spans="2:15" ht="14.25" hidden="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4"/>
      <c r="L456" s="4"/>
      <c r="M456" s="4"/>
      <c r="N456" s="4"/>
      <c r="O456" s="4"/>
    </row>
    <row r="457" spans="2:15" ht="14.25" hidden="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4"/>
      <c r="L457" s="4"/>
      <c r="M457" s="4"/>
      <c r="N457" s="4"/>
      <c r="O457" s="4"/>
    </row>
    <row r="458" spans="2:15" ht="14.25" hidden="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4"/>
      <c r="L458" s="4"/>
      <c r="M458" s="4"/>
      <c r="N458" s="4"/>
      <c r="O458" s="4"/>
    </row>
    <row r="459" spans="2:15" ht="14.25" hidden="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4"/>
      <c r="L459" s="4"/>
      <c r="M459" s="4"/>
      <c r="N459" s="4"/>
      <c r="O459" s="4"/>
    </row>
    <row r="460" spans="2:15" ht="14.25" hidden="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4"/>
      <c r="L460" s="4"/>
      <c r="M460" s="4"/>
      <c r="N460" s="4"/>
      <c r="O460" s="4"/>
    </row>
    <row r="461" spans="2:15" ht="14.25" hidden="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4"/>
      <c r="L461" s="4"/>
      <c r="M461" s="4"/>
      <c r="N461" s="4"/>
      <c r="O461" s="4"/>
    </row>
    <row r="462" spans="2:15" ht="14.25" hidden="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4"/>
      <c r="L462" s="4"/>
      <c r="M462" s="4"/>
      <c r="N462" s="4"/>
      <c r="O462" s="4"/>
    </row>
    <row r="463" spans="2:15" ht="14.25" hidden="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4"/>
      <c r="L463" s="4"/>
      <c r="M463" s="4"/>
      <c r="N463" s="4"/>
      <c r="O463" s="4"/>
    </row>
    <row r="464" spans="2:15" ht="14.25" hidden="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4"/>
      <c r="L464" s="4"/>
      <c r="M464" s="4"/>
      <c r="N464" s="4"/>
      <c r="O464" s="4"/>
    </row>
    <row r="465" spans="2:15" ht="14.25" hidden="1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4"/>
      <c r="L465" s="4"/>
      <c r="M465" s="4"/>
      <c r="N465" s="4"/>
      <c r="O465" s="4"/>
    </row>
    <row r="466" spans="2:15" ht="14.25" hidden="1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4"/>
      <c r="L466" s="4"/>
      <c r="M466" s="4"/>
      <c r="N466" s="4"/>
      <c r="O466" s="4"/>
    </row>
    <row r="467" spans="2:15" ht="14.25" hidden="1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4"/>
      <c r="L467" s="4"/>
      <c r="M467" s="4"/>
      <c r="N467" s="4"/>
      <c r="O467" s="4"/>
    </row>
    <row r="468" spans="2:15" ht="14.25" hidden="1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4"/>
      <c r="L468" s="4"/>
      <c r="M468" s="4"/>
      <c r="N468" s="4"/>
      <c r="O468" s="4"/>
    </row>
    <row r="469" spans="2:15" ht="14.25" hidden="1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4"/>
      <c r="L469" s="4"/>
      <c r="M469" s="4"/>
      <c r="N469" s="4"/>
      <c r="O469" s="4"/>
    </row>
    <row r="470" spans="2:15" ht="14.25" hidden="1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4"/>
      <c r="L470" s="4"/>
      <c r="M470" s="4"/>
      <c r="N470" s="4"/>
      <c r="O470" s="4"/>
    </row>
    <row r="471" spans="2:15" ht="14.25" hidden="1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4"/>
      <c r="L471" s="4"/>
      <c r="M471" s="4"/>
      <c r="N471" s="4"/>
      <c r="O471" s="4"/>
    </row>
    <row r="472" spans="2:15" ht="14.25" hidden="1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4"/>
      <c r="L472" s="4"/>
      <c r="M472" s="4"/>
      <c r="N472" s="4"/>
      <c r="O472" s="4"/>
    </row>
    <row r="473" spans="2:15" ht="14.25" hidden="1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4"/>
      <c r="L473" s="4"/>
      <c r="M473" s="4"/>
      <c r="N473" s="4"/>
      <c r="O473" s="4"/>
    </row>
    <row r="474" spans="2:15" ht="14.25" hidden="1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4"/>
      <c r="L474" s="4"/>
      <c r="M474" s="4"/>
      <c r="N474" s="4"/>
      <c r="O474" s="4"/>
    </row>
    <row r="475" spans="2:15" ht="14.25" hidden="1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4"/>
      <c r="L475" s="4"/>
      <c r="M475" s="4"/>
      <c r="N475" s="4"/>
      <c r="O475" s="4"/>
    </row>
    <row r="476" spans="2:15" ht="14.25" hidden="1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4"/>
      <c r="L476" s="4"/>
      <c r="M476" s="4"/>
      <c r="N476" s="4"/>
      <c r="O476" s="4"/>
    </row>
    <row r="477" spans="2:15" ht="14.25" hidden="1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4"/>
      <c r="L477" s="4"/>
      <c r="M477" s="4"/>
      <c r="N477" s="4"/>
      <c r="O477" s="4"/>
    </row>
    <row r="478" spans="2:15" ht="14.25" hidden="1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4"/>
      <c r="L478" s="4"/>
      <c r="M478" s="4"/>
      <c r="N478" s="4"/>
      <c r="O478" s="4"/>
    </row>
    <row r="479" spans="2:15" ht="14.25" hidden="1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4"/>
      <c r="L479" s="4"/>
      <c r="M479" s="4"/>
      <c r="N479" s="4"/>
      <c r="O479" s="4"/>
    </row>
    <row r="480" spans="2:15" ht="14.25" hidden="1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4"/>
      <c r="L480" s="4"/>
      <c r="M480" s="4"/>
      <c r="N480" s="4"/>
      <c r="O480" s="4"/>
    </row>
    <row r="481" spans="2:15" ht="14.25" hidden="1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4"/>
      <c r="L481" s="4"/>
      <c r="M481" s="4"/>
      <c r="N481" s="4"/>
      <c r="O481" s="4"/>
    </row>
    <row r="482" spans="2:15" ht="14.25" hidden="1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4"/>
      <c r="L482" s="4"/>
      <c r="M482" s="4"/>
      <c r="N482" s="4"/>
      <c r="O482" s="4"/>
    </row>
    <row r="483" spans="2:15" ht="14.25" hidden="1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4"/>
      <c r="L483" s="4"/>
      <c r="M483" s="4"/>
      <c r="N483" s="4"/>
      <c r="O483" s="4"/>
    </row>
    <row r="484" spans="2:15" ht="14.25" hidden="1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4"/>
      <c r="L484" s="4"/>
      <c r="M484" s="4"/>
      <c r="N484" s="4"/>
      <c r="O484" s="4"/>
    </row>
    <row r="485" spans="2:15" ht="14.25" hidden="1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4"/>
      <c r="L485" s="4"/>
      <c r="M485" s="4"/>
      <c r="N485" s="4"/>
      <c r="O485" s="4"/>
    </row>
    <row r="486" spans="2:15" ht="14.25" hidden="1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4"/>
      <c r="L486" s="4"/>
      <c r="M486" s="4"/>
      <c r="N486" s="4"/>
      <c r="O486" s="4"/>
    </row>
    <row r="487" spans="2:15" ht="14.25" hidden="1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4"/>
      <c r="L487" s="4"/>
      <c r="M487" s="4"/>
      <c r="N487" s="4"/>
      <c r="O487" s="4"/>
    </row>
    <row r="488" spans="2:15" ht="14.25" hidden="1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4"/>
      <c r="L488" s="4"/>
      <c r="M488" s="4"/>
      <c r="N488" s="4"/>
      <c r="O488" s="4"/>
    </row>
    <row r="489" spans="2:15" ht="14.25" hidden="1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4"/>
      <c r="L489" s="4"/>
      <c r="M489" s="4"/>
      <c r="N489" s="4"/>
      <c r="O489" s="4"/>
    </row>
    <row r="490" spans="2:15" ht="14.25" hidden="1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4"/>
      <c r="L490" s="4"/>
      <c r="M490" s="4"/>
      <c r="N490" s="4"/>
      <c r="O490" s="4"/>
    </row>
    <row r="491" spans="2:15" ht="14.25" hidden="1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4"/>
      <c r="L491" s="4"/>
      <c r="M491" s="4"/>
      <c r="N491" s="4"/>
      <c r="O491" s="4"/>
    </row>
    <row r="492" spans="2:15" ht="14.25" hidden="1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4"/>
      <c r="L492" s="4"/>
      <c r="M492" s="4"/>
      <c r="N492" s="4"/>
      <c r="O492" s="4"/>
    </row>
    <row r="493" spans="2:15" ht="14.25" hidden="1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4"/>
      <c r="L493" s="4"/>
      <c r="M493" s="4"/>
      <c r="N493" s="4"/>
      <c r="O493" s="4"/>
    </row>
    <row r="494" spans="2:15" ht="14.25" hidden="1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4"/>
      <c r="L494" s="4"/>
      <c r="M494" s="4"/>
      <c r="N494" s="4"/>
      <c r="O494" s="4"/>
    </row>
    <row r="495" spans="2:15" ht="14.25" hidden="1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4"/>
      <c r="L495" s="4"/>
      <c r="M495" s="4"/>
      <c r="N495" s="4"/>
      <c r="O495" s="4"/>
    </row>
    <row r="496" spans="2:15" ht="14.25" hidden="1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4"/>
      <c r="L496" s="4"/>
      <c r="M496" s="4"/>
      <c r="N496" s="4"/>
      <c r="O496" s="4"/>
    </row>
    <row r="497" spans="2:15" ht="14.25" hidden="1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4"/>
      <c r="L497" s="4"/>
      <c r="M497" s="4"/>
      <c r="N497" s="4"/>
      <c r="O497" s="4"/>
    </row>
    <row r="498" spans="2:15" ht="14.25" hidden="1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4"/>
      <c r="L498" s="4"/>
      <c r="M498" s="4"/>
      <c r="N498" s="4"/>
      <c r="O498" s="4"/>
    </row>
    <row r="499" spans="2:15" ht="14.25" hidden="1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4"/>
      <c r="L499" s="4"/>
      <c r="M499" s="4"/>
      <c r="N499" s="4"/>
      <c r="O499" s="4"/>
    </row>
    <row r="500" spans="2:15" ht="14.25" hidden="1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4"/>
      <c r="L500" s="4"/>
      <c r="M500" s="4"/>
      <c r="N500" s="4"/>
      <c r="O500" s="4"/>
    </row>
    <row r="501" spans="2:15" ht="14.25" hidden="1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4"/>
      <c r="L501" s="4"/>
      <c r="M501" s="4"/>
      <c r="N501" s="4"/>
      <c r="O501" s="4"/>
    </row>
    <row r="502" spans="2:15" ht="14.25" hidden="1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4"/>
      <c r="L502" s="4"/>
      <c r="M502" s="4"/>
      <c r="N502" s="4"/>
      <c r="O502" s="4"/>
    </row>
    <row r="503" spans="2:15" ht="14.25" hidden="1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4"/>
      <c r="L503" s="4"/>
      <c r="M503" s="4"/>
      <c r="N503" s="4"/>
      <c r="O503" s="4"/>
    </row>
    <row r="504" spans="2:15" ht="14.25" hidden="1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4"/>
      <c r="L504" s="4"/>
      <c r="M504" s="4"/>
      <c r="N504" s="4"/>
      <c r="O504" s="4"/>
    </row>
    <row r="505" spans="2:15" ht="14.25" hidden="1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4"/>
      <c r="L505" s="4"/>
      <c r="M505" s="4"/>
      <c r="N505" s="4"/>
      <c r="O505" s="4"/>
    </row>
    <row r="506" spans="2:15" ht="14.25" hidden="1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4"/>
      <c r="L506" s="4"/>
      <c r="M506" s="4"/>
      <c r="N506" s="4"/>
      <c r="O506" s="4"/>
    </row>
    <row r="507" spans="2:15" ht="14.25" hidden="1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4"/>
      <c r="L507" s="4"/>
      <c r="M507" s="4"/>
      <c r="N507" s="4"/>
      <c r="O507" s="4"/>
    </row>
    <row r="508" spans="2:15" ht="14.25" hidden="1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4"/>
      <c r="L508" s="4"/>
      <c r="M508" s="4"/>
      <c r="N508" s="4"/>
      <c r="O508" s="4"/>
    </row>
    <row r="509" spans="2:15" ht="14.25" hidden="1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4"/>
      <c r="L509" s="4"/>
      <c r="M509" s="4"/>
      <c r="N509" s="4"/>
      <c r="O509" s="4"/>
    </row>
    <row r="510" spans="2:15" ht="14.25" hidden="1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4"/>
      <c r="L510" s="4"/>
      <c r="M510" s="4"/>
      <c r="N510" s="4"/>
      <c r="O510" s="4"/>
    </row>
    <row r="511" spans="2:15" ht="14.25" hidden="1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4"/>
      <c r="L511" s="4"/>
      <c r="M511" s="4"/>
      <c r="N511" s="4"/>
      <c r="O511" s="4"/>
    </row>
    <row r="512" spans="2:15" ht="14.25" hidden="1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4"/>
      <c r="L512" s="4"/>
      <c r="M512" s="4"/>
      <c r="N512" s="4"/>
      <c r="O512" s="4"/>
    </row>
    <row r="513" spans="2:15" ht="14.25" hidden="1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4"/>
      <c r="L513" s="4"/>
      <c r="M513" s="4"/>
      <c r="N513" s="4"/>
      <c r="O513" s="4"/>
    </row>
    <row r="514" spans="2:15" ht="14.25" hidden="1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4"/>
      <c r="L514" s="4"/>
      <c r="M514" s="4"/>
      <c r="N514" s="4"/>
      <c r="O514" s="4"/>
    </row>
    <row r="515" spans="2:15" ht="14.25" hidden="1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4"/>
      <c r="L515" s="4"/>
      <c r="M515" s="4"/>
      <c r="N515" s="4"/>
      <c r="O515" s="4"/>
    </row>
    <row r="516" spans="2:15" ht="14.25" hidden="1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4"/>
      <c r="L516" s="4"/>
      <c r="M516" s="4"/>
      <c r="N516" s="4"/>
      <c r="O516" s="4"/>
    </row>
    <row r="517" spans="2:15" ht="14.25" hidden="1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4"/>
      <c r="L517" s="4"/>
      <c r="M517" s="4"/>
      <c r="N517" s="4"/>
      <c r="O517" s="4"/>
    </row>
    <row r="518" spans="2:15" ht="14.25" hidden="1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4"/>
      <c r="L518" s="4"/>
      <c r="M518" s="4"/>
      <c r="N518" s="4"/>
      <c r="O518" s="4"/>
    </row>
    <row r="519" spans="2:15" ht="14.25" hidden="1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4"/>
      <c r="L519" s="4"/>
      <c r="M519" s="4"/>
      <c r="N519" s="4"/>
      <c r="O519" s="4"/>
    </row>
    <row r="520" spans="2:15" ht="14.25" hidden="1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4"/>
      <c r="L520" s="4"/>
      <c r="M520" s="4"/>
      <c r="N520" s="4"/>
      <c r="O520" s="4"/>
    </row>
    <row r="521" spans="2:15" ht="14.25" hidden="1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4"/>
      <c r="L521" s="4"/>
      <c r="M521" s="4"/>
      <c r="N521" s="4"/>
      <c r="O521" s="4"/>
    </row>
    <row r="522" spans="2:15" ht="14.25" hidden="1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4"/>
      <c r="L522" s="4"/>
      <c r="M522" s="4"/>
      <c r="N522" s="4"/>
      <c r="O522" s="4"/>
    </row>
    <row r="523" spans="2:15" ht="14.25" hidden="1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4"/>
      <c r="L523" s="4"/>
      <c r="M523" s="4"/>
      <c r="N523" s="4"/>
      <c r="O523" s="4"/>
    </row>
    <row r="524" spans="2:15" ht="14.25" hidden="1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4"/>
      <c r="L524" s="4"/>
      <c r="M524" s="4"/>
      <c r="N524" s="4"/>
      <c r="O524" s="4"/>
    </row>
    <row r="525" spans="2:15" ht="14.25" hidden="1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4"/>
      <c r="L525" s="4"/>
      <c r="M525" s="4"/>
      <c r="N525" s="4"/>
      <c r="O525" s="4"/>
    </row>
    <row r="526" spans="2:15" ht="14.25" hidden="1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4"/>
      <c r="L526" s="4"/>
      <c r="M526" s="4"/>
      <c r="N526" s="4"/>
      <c r="O526" s="4"/>
    </row>
    <row r="527" spans="2:15" ht="14.25" hidden="1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4"/>
      <c r="L527" s="4"/>
      <c r="M527" s="4"/>
      <c r="N527" s="4"/>
      <c r="O527" s="4"/>
    </row>
    <row r="528" spans="2:15" ht="14.25" hidden="1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4"/>
      <c r="L528" s="4"/>
      <c r="M528" s="4"/>
      <c r="N528" s="4"/>
      <c r="O528" s="4"/>
    </row>
    <row r="529" spans="2:15" ht="14.25" hidden="1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4"/>
      <c r="L529" s="4"/>
      <c r="M529" s="4"/>
      <c r="N529" s="4"/>
      <c r="O529" s="4"/>
    </row>
    <row r="530" spans="2:15" ht="14.25" hidden="1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4"/>
      <c r="L530" s="4"/>
      <c r="M530" s="4"/>
      <c r="N530" s="4"/>
      <c r="O530" s="4"/>
    </row>
    <row r="531" spans="2:15" ht="14.25" hidden="1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4"/>
      <c r="L531" s="4"/>
      <c r="M531" s="4"/>
      <c r="N531" s="4"/>
      <c r="O531" s="4"/>
    </row>
    <row r="532" spans="2:15" ht="14.25" hidden="1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4"/>
      <c r="L532" s="4"/>
      <c r="M532" s="4"/>
      <c r="N532" s="4"/>
      <c r="O532" s="4"/>
    </row>
    <row r="533" spans="2:15" ht="14.25" hidden="1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4"/>
      <c r="L533" s="4"/>
      <c r="M533" s="4"/>
      <c r="N533" s="4"/>
      <c r="O533" s="4"/>
    </row>
    <row r="534" spans="2:15" ht="14.25" hidden="1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4"/>
      <c r="L534" s="4"/>
      <c r="M534" s="4"/>
      <c r="N534" s="4"/>
      <c r="O534" s="4"/>
    </row>
    <row r="535" spans="2:15" ht="14.25" hidden="1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4"/>
      <c r="L535" s="4"/>
      <c r="M535" s="4"/>
      <c r="N535" s="4"/>
      <c r="O535" s="4"/>
    </row>
    <row r="536" spans="2:15" ht="14.25" hidden="1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4"/>
      <c r="L536" s="4"/>
      <c r="M536" s="4"/>
      <c r="N536" s="4"/>
      <c r="O536" s="4"/>
    </row>
    <row r="537" spans="2:15" ht="14.25" hidden="1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4"/>
      <c r="L537" s="4"/>
      <c r="M537" s="4"/>
      <c r="N537" s="4"/>
      <c r="O537" s="4"/>
    </row>
    <row r="538" spans="2:15" ht="14.25" hidden="1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4"/>
      <c r="L538" s="4"/>
      <c r="M538" s="4"/>
      <c r="N538" s="4"/>
      <c r="O538" s="4"/>
    </row>
    <row r="539" spans="2:15" ht="14.25" hidden="1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4"/>
      <c r="L539" s="4"/>
      <c r="M539" s="4"/>
      <c r="N539" s="4"/>
      <c r="O539" s="4"/>
    </row>
    <row r="540" spans="2:15" ht="14.25" hidden="1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4"/>
      <c r="L540" s="4"/>
      <c r="M540" s="4"/>
      <c r="N540" s="4"/>
      <c r="O540" s="4"/>
    </row>
    <row r="541" spans="2:15" ht="14.25" hidden="1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4"/>
      <c r="L541" s="4"/>
      <c r="M541" s="4"/>
      <c r="N541" s="4"/>
      <c r="O541" s="4"/>
    </row>
    <row r="542" spans="2:15" ht="14.25" hidden="1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4"/>
      <c r="L542" s="4"/>
      <c r="M542" s="4"/>
      <c r="N542" s="4"/>
      <c r="O542" s="4"/>
    </row>
    <row r="543" spans="2:15" ht="14.25" hidden="1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4"/>
      <c r="L543" s="4"/>
      <c r="M543" s="4"/>
      <c r="N543" s="4"/>
      <c r="O543" s="4"/>
    </row>
    <row r="544" spans="2:15" ht="14.25" hidden="1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4"/>
      <c r="L544" s="4"/>
      <c r="M544" s="4"/>
      <c r="N544" s="4"/>
      <c r="O544" s="4"/>
    </row>
    <row r="545" spans="2:15" ht="14.25" hidden="1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4"/>
      <c r="L545" s="4"/>
      <c r="M545" s="4"/>
      <c r="N545" s="4"/>
      <c r="O545" s="4"/>
    </row>
    <row r="546" spans="2:15" ht="14.25" hidden="1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4"/>
      <c r="L546" s="4"/>
      <c r="M546" s="4"/>
      <c r="N546" s="4"/>
      <c r="O546" s="4"/>
    </row>
    <row r="547" spans="2:15" ht="14.25" hidden="1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4"/>
      <c r="L547" s="4"/>
      <c r="M547" s="4"/>
      <c r="N547" s="4"/>
      <c r="O547" s="4"/>
    </row>
    <row r="548" spans="2:15" ht="14.25" hidden="1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4"/>
      <c r="L548" s="4"/>
      <c r="M548" s="4"/>
      <c r="N548" s="4"/>
      <c r="O548" s="4"/>
    </row>
    <row r="549" spans="2:15" ht="14.25" hidden="1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4"/>
      <c r="L549" s="4"/>
      <c r="M549" s="4"/>
      <c r="N549" s="4"/>
      <c r="O549" s="4"/>
    </row>
    <row r="550" spans="2:15" ht="14.25" hidden="1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4"/>
      <c r="L550" s="4"/>
      <c r="M550" s="4"/>
      <c r="N550" s="4"/>
      <c r="O550" s="4"/>
    </row>
    <row r="551" spans="2:15" ht="14.25" hidden="1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4"/>
      <c r="L551" s="4"/>
      <c r="M551" s="4"/>
      <c r="N551" s="4"/>
      <c r="O551" s="4"/>
    </row>
    <row r="552" spans="2:15" ht="14.25" hidden="1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4"/>
      <c r="L552" s="4"/>
      <c r="M552" s="4"/>
      <c r="N552" s="4"/>
      <c r="O552" s="4"/>
    </row>
    <row r="553" spans="2:15" ht="14.25" hidden="1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4"/>
      <c r="L553" s="4"/>
      <c r="M553" s="4"/>
      <c r="N553" s="4"/>
      <c r="O553" s="4"/>
    </row>
    <row r="554" spans="2:15" ht="14.25" hidden="1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4"/>
      <c r="L554" s="4"/>
      <c r="M554" s="4"/>
      <c r="N554" s="4"/>
      <c r="O554" s="4"/>
    </row>
    <row r="555" spans="2:15" ht="14.25" hidden="1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4"/>
      <c r="L555" s="4"/>
      <c r="M555" s="4"/>
      <c r="N555" s="4"/>
      <c r="O555" s="4"/>
    </row>
    <row r="556" spans="2:15" ht="14.25" hidden="1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4"/>
      <c r="L556" s="4"/>
      <c r="M556" s="4"/>
      <c r="N556" s="4"/>
      <c r="O556" s="4"/>
    </row>
    <row r="557" spans="2:15" ht="14.25" hidden="1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4"/>
      <c r="L557" s="4"/>
      <c r="M557" s="4"/>
      <c r="N557" s="4"/>
      <c r="O557" s="4"/>
    </row>
    <row r="558" spans="2:15" ht="14.25" hidden="1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4"/>
      <c r="L558" s="4"/>
      <c r="M558" s="4"/>
      <c r="N558" s="4"/>
      <c r="O558" s="4"/>
    </row>
    <row r="559" spans="2:15" ht="14.25" hidden="1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4"/>
      <c r="L559" s="4"/>
      <c r="M559" s="4"/>
      <c r="N559" s="4"/>
      <c r="O559" s="4"/>
    </row>
    <row r="560" spans="2:15" ht="14.25" hidden="1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4"/>
      <c r="L560" s="4"/>
      <c r="M560" s="4"/>
      <c r="N560" s="4"/>
      <c r="O560" s="4"/>
    </row>
    <row r="561" spans="2:15" ht="14.25" hidden="1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4"/>
      <c r="L561" s="4"/>
      <c r="M561" s="4"/>
      <c r="N561" s="4"/>
      <c r="O561" s="4"/>
    </row>
    <row r="562" spans="2:15" ht="14.25" hidden="1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4"/>
      <c r="L562" s="4"/>
      <c r="M562" s="4"/>
      <c r="N562" s="4"/>
      <c r="O562" s="4"/>
    </row>
    <row r="563" spans="2:15" ht="14.25" hidden="1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4"/>
      <c r="L563" s="4"/>
      <c r="M563" s="4"/>
      <c r="N563" s="4"/>
      <c r="O563" s="4"/>
    </row>
    <row r="564" spans="2:15" ht="14.25" hidden="1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4"/>
      <c r="L564" s="4"/>
      <c r="M564" s="4"/>
      <c r="N564" s="4"/>
      <c r="O564" s="4"/>
    </row>
    <row r="565" spans="2:15" ht="14.25" hidden="1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4"/>
      <c r="L565" s="4"/>
      <c r="M565" s="4"/>
      <c r="N565" s="4"/>
      <c r="O565" s="4"/>
    </row>
    <row r="566" spans="2:15" ht="14.25" hidden="1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4"/>
      <c r="L566" s="4"/>
      <c r="M566" s="4"/>
      <c r="N566" s="4"/>
      <c r="O566" s="4"/>
    </row>
    <row r="567" spans="2:15" ht="14.25" hidden="1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4"/>
      <c r="L567" s="4"/>
      <c r="M567" s="4"/>
      <c r="N567" s="4"/>
      <c r="O567" s="4"/>
    </row>
    <row r="568" spans="2:15" ht="14.25" hidden="1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4"/>
      <c r="L568" s="4"/>
      <c r="M568" s="4"/>
      <c r="N568" s="4"/>
      <c r="O568" s="4"/>
    </row>
    <row r="569" spans="2:15" ht="14.25" hidden="1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4"/>
      <c r="L569" s="4"/>
      <c r="M569" s="4"/>
      <c r="N569" s="4"/>
      <c r="O569" s="4"/>
    </row>
    <row r="570" spans="2:15" ht="14.25" hidden="1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4"/>
      <c r="L570" s="4"/>
      <c r="M570" s="4"/>
      <c r="N570" s="4"/>
      <c r="O570" s="4"/>
    </row>
    <row r="571" spans="2:15" ht="14.25" hidden="1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4"/>
      <c r="L571" s="4"/>
      <c r="M571" s="4"/>
      <c r="N571" s="4"/>
      <c r="O571" s="4"/>
    </row>
    <row r="572" spans="2:15" ht="14.25" hidden="1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4"/>
      <c r="L572" s="4"/>
      <c r="M572" s="4"/>
      <c r="N572" s="4"/>
      <c r="O572" s="4"/>
    </row>
    <row r="573" spans="2:15" ht="14.25" hidden="1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4"/>
      <c r="L573" s="4"/>
      <c r="M573" s="4"/>
      <c r="N573" s="4"/>
      <c r="O573" s="4"/>
    </row>
    <row r="574" spans="2:15" ht="14.25" hidden="1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4"/>
      <c r="L574" s="4"/>
      <c r="M574" s="4"/>
      <c r="N574" s="4"/>
      <c r="O574" s="4"/>
    </row>
    <row r="575" spans="2:15" ht="14.25" hidden="1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4"/>
      <c r="L575" s="4"/>
      <c r="M575" s="4"/>
      <c r="N575" s="4"/>
      <c r="O575" s="4"/>
    </row>
    <row r="576" spans="2:15" ht="14.25" hidden="1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4"/>
      <c r="L576" s="4"/>
      <c r="M576" s="4"/>
      <c r="N576" s="4"/>
      <c r="O576" s="4"/>
    </row>
    <row r="577" spans="2:15" ht="14.25" hidden="1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4"/>
      <c r="L577" s="4"/>
      <c r="M577" s="4"/>
      <c r="N577" s="4"/>
      <c r="O577" s="4"/>
    </row>
    <row r="578" spans="2:15" ht="14.25" hidden="1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4"/>
      <c r="L578" s="4"/>
      <c r="M578" s="4"/>
      <c r="N578" s="4"/>
      <c r="O578" s="4"/>
    </row>
    <row r="579" spans="2:15" ht="14.25" hidden="1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4"/>
      <c r="L579" s="4"/>
      <c r="M579" s="4"/>
      <c r="N579" s="4"/>
      <c r="O579" s="4"/>
    </row>
    <row r="580" spans="2:15" ht="14.25" hidden="1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4"/>
      <c r="L580" s="4"/>
      <c r="M580" s="4"/>
      <c r="N580" s="4"/>
      <c r="O580" s="4"/>
    </row>
    <row r="581" spans="2:15" ht="14.25" hidden="1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4"/>
      <c r="L581" s="4"/>
      <c r="M581" s="4"/>
      <c r="N581" s="4"/>
      <c r="O581" s="4"/>
    </row>
    <row r="582" spans="2:15" ht="14.25" hidden="1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4"/>
      <c r="L582" s="4"/>
      <c r="M582" s="4"/>
      <c r="N582" s="4"/>
      <c r="O582" s="4"/>
    </row>
    <row r="583" spans="2:15" ht="14.25" hidden="1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4"/>
      <c r="L583" s="4"/>
      <c r="M583" s="4"/>
      <c r="N583" s="4"/>
      <c r="O583" s="4"/>
    </row>
    <row r="584" spans="2:15" ht="14.25" hidden="1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4"/>
      <c r="L584" s="4"/>
      <c r="M584" s="4"/>
      <c r="N584" s="4"/>
      <c r="O584" s="4"/>
    </row>
    <row r="585" spans="2:15" ht="14.25" hidden="1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4"/>
      <c r="L585" s="4"/>
      <c r="M585" s="4"/>
      <c r="N585" s="4"/>
      <c r="O585" s="4"/>
    </row>
    <row r="586" spans="2:15" ht="14.25" hidden="1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4"/>
      <c r="L586" s="4"/>
      <c r="M586" s="4"/>
      <c r="N586" s="4"/>
      <c r="O586" s="4"/>
    </row>
    <row r="587" spans="2:15" ht="14.25" hidden="1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4"/>
      <c r="L587" s="4"/>
      <c r="M587" s="4"/>
      <c r="N587" s="4"/>
      <c r="O587" s="4"/>
    </row>
    <row r="588" spans="2:15" ht="14.25" hidden="1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4"/>
      <c r="L588" s="4"/>
      <c r="M588" s="4"/>
      <c r="N588" s="4"/>
      <c r="O588" s="4"/>
    </row>
    <row r="589" spans="2:15" ht="14.25" hidden="1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4"/>
      <c r="L589" s="4"/>
      <c r="M589" s="4"/>
      <c r="N589" s="4"/>
      <c r="O589" s="4"/>
    </row>
    <row r="590" spans="2:15" ht="14.25" hidden="1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4"/>
      <c r="L590" s="4"/>
      <c r="M590" s="4"/>
      <c r="N590" s="4"/>
      <c r="O590" s="4"/>
    </row>
    <row r="591" spans="2:15" ht="14.25" hidden="1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4"/>
      <c r="L591" s="4"/>
      <c r="M591" s="4"/>
      <c r="N591" s="4"/>
      <c r="O591" s="4"/>
    </row>
    <row r="592" spans="2:15" ht="14.25" hidden="1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4"/>
      <c r="L592" s="4"/>
      <c r="M592" s="4"/>
      <c r="N592" s="4"/>
      <c r="O592" s="4"/>
    </row>
    <row r="593" spans="2:15" ht="14.25" hidden="1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4"/>
      <c r="L593" s="4"/>
      <c r="M593" s="4"/>
      <c r="N593" s="4"/>
      <c r="O593" s="4"/>
    </row>
    <row r="594" spans="2:15" ht="14.25" hidden="1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4"/>
      <c r="L594" s="4"/>
      <c r="M594" s="4"/>
      <c r="N594" s="4"/>
      <c r="O594" s="4"/>
    </row>
    <row r="595" spans="2:15" ht="14.25" hidden="1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4"/>
      <c r="L595" s="4"/>
      <c r="M595" s="4"/>
      <c r="N595" s="4"/>
      <c r="O595" s="4"/>
    </row>
    <row r="596" spans="2:15" ht="14.25" hidden="1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4"/>
      <c r="L596" s="4"/>
      <c r="M596" s="4"/>
      <c r="N596" s="4"/>
      <c r="O596" s="4"/>
    </row>
    <row r="597" spans="2:15" ht="14.25" hidden="1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4"/>
      <c r="L597" s="4"/>
      <c r="M597" s="4"/>
      <c r="N597" s="4"/>
      <c r="O597" s="4"/>
    </row>
    <row r="598" spans="2:15" ht="14.25" hidden="1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4"/>
      <c r="L598" s="4"/>
      <c r="M598" s="4"/>
      <c r="N598" s="4"/>
      <c r="O598" s="4"/>
    </row>
    <row r="599" spans="2:15" ht="14.25" hidden="1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4"/>
      <c r="L599" s="4"/>
      <c r="M599" s="4"/>
      <c r="N599" s="4"/>
      <c r="O599" s="4"/>
    </row>
    <row r="600" spans="2:15" ht="14.25" hidden="1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4"/>
      <c r="L600" s="4"/>
      <c r="M600" s="4"/>
      <c r="N600" s="4"/>
      <c r="O600" s="4"/>
    </row>
    <row r="601" spans="2:15" ht="14.25" hidden="1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4"/>
      <c r="L601" s="4"/>
      <c r="M601" s="4"/>
      <c r="N601" s="4"/>
      <c r="O601" s="4"/>
    </row>
    <row r="602" spans="2:15" ht="14.25" hidden="1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4"/>
      <c r="L602" s="4"/>
      <c r="M602" s="4"/>
      <c r="N602" s="4"/>
      <c r="O602" s="4"/>
    </row>
    <row r="603" spans="2:15" ht="14.25" hidden="1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4"/>
      <c r="L603" s="4"/>
      <c r="M603" s="4"/>
      <c r="N603" s="4"/>
      <c r="O603" s="4"/>
    </row>
    <row r="604" spans="2:15" ht="14.25" hidden="1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4"/>
      <c r="L604" s="4"/>
      <c r="M604" s="4"/>
      <c r="N604" s="4"/>
      <c r="O604" s="4"/>
    </row>
    <row r="605" spans="2:15" ht="14.25" hidden="1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4"/>
      <c r="L605" s="4"/>
      <c r="M605" s="4"/>
      <c r="N605" s="4"/>
      <c r="O605" s="4"/>
    </row>
    <row r="606" spans="2:15" ht="14.25" hidden="1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4"/>
      <c r="L606" s="4"/>
      <c r="M606" s="4"/>
      <c r="N606" s="4"/>
      <c r="O606" s="4"/>
    </row>
    <row r="607" spans="2:15" ht="14.25" hidden="1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4"/>
      <c r="L607" s="4"/>
      <c r="M607" s="4"/>
      <c r="N607" s="4"/>
      <c r="O607" s="4"/>
    </row>
    <row r="608" spans="2:15" ht="14.25" hidden="1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4"/>
      <c r="L608" s="4"/>
      <c r="M608" s="4"/>
      <c r="N608" s="4"/>
      <c r="O608" s="4"/>
    </row>
    <row r="609" spans="2:15" ht="14.25" hidden="1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4"/>
      <c r="L609" s="4"/>
      <c r="M609" s="4"/>
      <c r="N609" s="4"/>
      <c r="O609" s="4"/>
    </row>
    <row r="610" spans="2:15" ht="14.25" hidden="1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4"/>
      <c r="L610" s="4"/>
      <c r="M610" s="4"/>
      <c r="N610" s="4"/>
      <c r="O610" s="4"/>
    </row>
    <row r="611" spans="2:15" ht="14.25" hidden="1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4"/>
      <c r="L611" s="4"/>
      <c r="M611" s="4"/>
      <c r="N611" s="4"/>
      <c r="O611" s="4"/>
    </row>
    <row r="612" spans="2:15" ht="14.25" hidden="1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4"/>
      <c r="L612" s="4"/>
      <c r="M612" s="4"/>
      <c r="N612" s="4"/>
      <c r="O612" s="4"/>
    </row>
    <row r="613" spans="2:15" ht="14.25" hidden="1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4"/>
      <c r="L613" s="4"/>
      <c r="M613" s="4"/>
      <c r="N613" s="4"/>
      <c r="O613" s="4"/>
    </row>
    <row r="614" spans="2:15" ht="14.25" hidden="1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4"/>
      <c r="L614" s="4"/>
      <c r="M614" s="4"/>
      <c r="N614" s="4"/>
      <c r="O614" s="4"/>
    </row>
    <row r="615" spans="2:15" ht="14.25" hidden="1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4"/>
      <c r="L615" s="4"/>
      <c r="M615" s="4"/>
      <c r="N615" s="4"/>
      <c r="O615" s="4"/>
    </row>
    <row r="616" spans="2:15" ht="14.25" hidden="1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4"/>
      <c r="L616" s="4"/>
      <c r="M616" s="4"/>
      <c r="N616" s="4"/>
      <c r="O616" s="4"/>
    </row>
    <row r="617" spans="2:15" ht="14.25" hidden="1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4"/>
      <c r="L617" s="4"/>
      <c r="M617" s="4"/>
      <c r="N617" s="4"/>
      <c r="O617" s="4"/>
    </row>
    <row r="618" spans="2:15" ht="14.25" hidden="1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4"/>
      <c r="L618" s="4"/>
      <c r="M618" s="4"/>
      <c r="N618" s="4"/>
      <c r="O618" s="4"/>
    </row>
    <row r="619" spans="2:15" ht="14.25" hidden="1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4"/>
      <c r="L619" s="4"/>
      <c r="M619" s="4"/>
      <c r="N619" s="4"/>
      <c r="O619" s="4"/>
    </row>
    <row r="620" spans="2:15" ht="14.25" hidden="1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4"/>
      <c r="L620" s="4"/>
      <c r="M620" s="4"/>
      <c r="N620" s="4"/>
      <c r="O620" s="4"/>
    </row>
    <row r="621" spans="2:15" ht="14.25" hidden="1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4"/>
      <c r="L621" s="4"/>
      <c r="M621" s="4"/>
      <c r="N621" s="4"/>
      <c r="O621" s="4"/>
    </row>
    <row r="622" spans="2:15" ht="14.25" hidden="1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4"/>
      <c r="L622" s="4"/>
      <c r="M622" s="4"/>
      <c r="N622" s="4"/>
      <c r="O622" s="4"/>
    </row>
    <row r="623" spans="2:15" ht="14.25" hidden="1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4"/>
      <c r="L623" s="4"/>
      <c r="M623" s="4"/>
      <c r="N623" s="4"/>
      <c r="O623" s="4"/>
    </row>
    <row r="624" spans="2:15" ht="14.25" hidden="1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4"/>
      <c r="L624" s="4"/>
      <c r="M624" s="4"/>
      <c r="N624" s="4"/>
      <c r="O624" s="4"/>
    </row>
    <row r="625" spans="2:15" ht="14.25" hidden="1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4"/>
      <c r="L625" s="4"/>
      <c r="M625" s="4"/>
      <c r="N625" s="4"/>
      <c r="O625" s="4"/>
    </row>
    <row r="626" spans="2:15" ht="14.25" hidden="1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4"/>
      <c r="L626" s="4"/>
      <c r="M626" s="4"/>
      <c r="N626" s="4"/>
      <c r="O626" s="4"/>
    </row>
    <row r="627" spans="2:15" ht="14.25" hidden="1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4"/>
      <c r="L627" s="4"/>
      <c r="M627" s="4"/>
      <c r="N627" s="4"/>
      <c r="O627" s="4"/>
    </row>
    <row r="628" spans="2:15" ht="14.25" hidden="1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4"/>
      <c r="L628" s="4"/>
      <c r="M628" s="4"/>
      <c r="N628" s="4"/>
      <c r="O628" s="4"/>
    </row>
    <row r="629" spans="2:15" ht="14.25" hidden="1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4"/>
      <c r="L629" s="4"/>
      <c r="M629" s="4"/>
      <c r="N629" s="4"/>
      <c r="O629" s="4"/>
    </row>
    <row r="630" spans="2:15" ht="14.25" hidden="1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4"/>
      <c r="L630" s="4"/>
      <c r="M630" s="4"/>
      <c r="N630" s="4"/>
      <c r="O630" s="4"/>
    </row>
    <row r="631" spans="2:15" ht="14.25" hidden="1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4"/>
      <c r="L631" s="4"/>
      <c r="M631" s="4"/>
      <c r="N631" s="4"/>
      <c r="O631" s="4"/>
    </row>
    <row r="632" spans="2:15" ht="14.25" hidden="1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4"/>
      <c r="L632" s="4"/>
      <c r="M632" s="4"/>
      <c r="N632" s="4"/>
      <c r="O632" s="4"/>
    </row>
    <row r="633" spans="2:15" ht="14.25" hidden="1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4"/>
      <c r="L633" s="4"/>
      <c r="M633" s="4"/>
      <c r="N633" s="4"/>
      <c r="O633" s="4"/>
    </row>
    <row r="634" spans="2:15" ht="14.25" hidden="1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4"/>
      <c r="L634" s="4"/>
      <c r="M634" s="4"/>
      <c r="N634" s="4"/>
      <c r="O634" s="4"/>
    </row>
    <row r="635" spans="2:15" ht="14.25" hidden="1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4"/>
      <c r="L635" s="4"/>
      <c r="M635" s="4"/>
      <c r="N635" s="4"/>
      <c r="O635" s="4"/>
    </row>
    <row r="636" spans="2:15" ht="14.25" hidden="1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4"/>
      <c r="L636" s="4"/>
      <c r="M636" s="4"/>
      <c r="N636" s="4"/>
      <c r="O636" s="4"/>
    </row>
    <row r="637" spans="2:15" ht="14.25" hidden="1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4"/>
      <c r="L637" s="4"/>
      <c r="M637" s="4"/>
      <c r="N637" s="4"/>
      <c r="O637" s="4"/>
    </row>
    <row r="638" spans="2:15" ht="14.25" hidden="1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4"/>
      <c r="L638" s="4"/>
      <c r="M638" s="4"/>
      <c r="N638" s="4"/>
      <c r="O638" s="4"/>
    </row>
    <row r="639" spans="2:15" ht="14.25" hidden="1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4"/>
      <c r="L639" s="4"/>
      <c r="M639" s="4"/>
      <c r="N639" s="4"/>
      <c r="O639" s="4"/>
    </row>
    <row r="640" spans="2:15" ht="14.25" hidden="1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4"/>
      <c r="L640" s="4"/>
      <c r="M640" s="4"/>
      <c r="N640" s="4"/>
      <c r="O640" s="4"/>
    </row>
    <row r="641" spans="2:15" ht="14.25" hidden="1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4"/>
      <c r="L641" s="4"/>
      <c r="M641" s="4"/>
      <c r="N641" s="4"/>
      <c r="O641" s="4"/>
    </row>
    <row r="642" spans="2:15" ht="14.25" hidden="1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4"/>
      <c r="L642" s="4"/>
      <c r="M642" s="4"/>
      <c r="N642" s="4"/>
      <c r="O642" s="4"/>
    </row>
    <row r="643" spans="2:15" ht="14.25" hidden="1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4"/>
      <c r="L643" s="4"/>
      <c r="M643" s="4"/>
      <c r="N643" s="4"/>
      <c r="O643" s="4"/>
    </row>
    <row r="644" spans="2:15" ht="14.25" hidden="1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4"/>
      <c r="L644" s="4"/>
      <c r="M644" s="4"/>
      <c r="N644" s="4"/>
      <c r="O644" s="4"/>
    </row>
    <row r="645" spans="2:15" ht="14.25" hidden="1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4"/>
      <c r="L645" s="4"/>
      <c r="M645" s="4"/>
      <c r="N645" s="4"/>
      <c r="O645" s="4"/>
    </row>
    <row r="646" spans="2:15" ht="14.25" hidden="1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4"/>
      <c r="L646" s="4"/>
      <c r="M646" s="4"/>
      <c r="N646" s="4"/>
      <c r="O646" s="4"/>
    </row>
    <row r="647" spans="2:15" ht="14.25" hidden="1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4"/>
      <c r="L647" s="4"/>
      <c r="M647" s="4"/>
      <c r="N647" s="4"/>
      <c r="O647" s="4"/>
    </row>
    <row r="648" spans="2:15" ht="14.25" hidden="1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4"/>
      <c r="L648" s="4"/>
      <c r="M648" s="4"/>
      <c r="N648" s="4"/>
      <c r="O648" s="4"/>
    </row>
    <row r="649" spans="2:15" ht="14.25" hidden="1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4"/>
      <c r="L649" s="4"/>
      <c r="M649" s="4"/>
      <c r="N649" s="4"/>
      <c r="O649" s="4"/>
    </row>
    <row r="650" spans="2:15" ht="14.25" hidden="1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4"/>
      <c r="L650" s="4"/>
      <c r="M650" s="4"/>
      <c r="N650" s="4"/>
      <c r="O650" s="4"/>
    </row>
    <row r="651" spans="2:15" ht="14.25" hidden="1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4"/>
      <c r="L651" s="4"/>
      <c r="M651" s="4"/>
      <c r="N651" s="4"/>
      <c r="O651" s="4"/>
    </row>
    <row r="652" spans="2:15" ht="14.25" hidden="1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4"/>
      <c r="L652" s="4"/>
      <c r="M652" s="4"/>
      <c r="N652" s="4"/>
      <c r="O652" s="4"/>
    </row>
    <row r="653" spans="2:15" ht="14.25" hidden="1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4"/>
      <c r="L653" s="4"/>
      <c r="M653" s="4"/>
      <c r="N653" s="4"/>
      <c r="O653" s="4"/>
    </row>
    <row r="654" spans="2:15" ht="14.25" hidden="1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4"/>
      <c r="L654" s="4"/>
      <c r="M654" s="4"/>
      <c r="N654" s="4"/>
      <c r="O654" s="4"/>
    </row>
    <row r="655" spans="2:15" ht="14.25" hidden="1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4"/>
      <c r="L655" s="4"/>
      <c r="M655" s="4"/>
      <c r="N655" s="4"/>
      <c r="O655" s="4"/>
    </row>
    <row r="656" spans="2:15" ht="14.25" hidden="1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4"/>
      <c r="L656" s="4"/>
      <c r="M656" s="4"/>
      <c r="N656" s="4"/>
      <c r="O656" s="4"/>
    </row>
    <row r="657" spans="2:15" ht="14.25" hidden="1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4"/>
      <c r="L657" s="4"/>
      <c r="M657" s="4"/>
      <c r="N657" s="4"/>
      <c r="O657" s="4"/>
    </row>
    <row r="658" spans="2:15" ht="14.25" hidden="1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4"/>
      <c r="L658" s="4"/>
      <c r="M658" s="4"/>
      <c r="N658" s="4"/>
      <c r="O658" s="4"/>
    </row>
    <row r="659" spans="2:15" ht="14.25" hidden="1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4"/>
      <c r="L659" s="4"/>
      <c r="M659" s="4"/>
      <c r="N659" s="4"/>
      <c r="O659" s="4"/>
    </row>
    <row r="660" spans="2:15" ht="14.25" hidden="1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4"/>
      <c r="L660" s="4"/>
      <c r="M660" s="4"/>
      <c r="N660" s="4"/>
      <c r="O660" s="4"/>
    </row>
    <row r="661" spans="2:15" ht="14.25" hidden="1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4"/>
      <c r="L661" s="4"/>
      <c r="M661" s="4"/>
      <c r="N661" s="4"/>
      <c r="O661" s="4"/>
    </row>
    <row r="662" spans="2:15" ht="14.25" hidden="1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4"/>
      <c r="L662" s="4"/>
      <c r="M662" s="4"/>
      <c r="N662" s="4"/>
      <c r="O662" s="4"/>
    </row>
    <row r="663" spans="2:15" ht="14.25" hidden="1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4"/>
      <c r="L663" s="4"/>
      <c r="M663" s="4"/>
      <c r="N663" s="4"/>
      <c r="O663" s="4"/>
    </row>
    <row r="664" spans="2:15" ht="14.25" hidden="1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4"/>
      <c r="L664" s="4"/>
      <c r="M664" s="4"/>
      <c r="N664" s="4"/>
      <c r="O664" s="4"/>
    </row>
    <row r="665" spans="2:15" ht="14.25" hidden="1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4"/>
      <c r="L665" s="4"/>
      <c r="M665" s="4"/>
      <c r="N665" s="4"/>
      <c r="O665" s="4"/>
    </row>
    <row r="666" spans="2:15" ht="14.25" hidden="1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4"/>
      <c r="L666" s="4"/>
      <c r="M666" s="4"/>
      <c r="N666" s="4"/>
      <c r="O666" s="4"/>
    </row>
    <row r="667" spans="2:15" ht="14.25" hidden="1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4"/>
      <c r="L667" s="4"/>
      <c r="M667" s="4"/>
      <c r="N667" s="4"/>
      <c r="O667" s="4"/>
    </row>
    <row r="668" spans="2:15" ht="14.25" hidden="1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4"/>
      <c r="L668" s="4"/>
      <c r="M668" s="4"/>
      <c r="N668" s="4"/>
      <c r="O668" s="4"/>
    </row>
    <row r="669" spans="2:15" ht="14.25" hidden="1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4"/>
      <c r="L669" s="4"/>
      <c r="M669" s="4"/>
      <c r="N669" s="4"/>
      <c r="O669" s="4"/>
    </row>
    <row r="670" spans="2:15" ht="14.25" hidden="1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4"/>
      <c r="L670" s="4"/>
      <c r="M670" s="4"/>
      <c r="N670" s="4"/>
      <c r="O670" s="4"/>
    </row>
    <row r="671" spans="2:15" ht="14.25" hidden="1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4"/>
      <c r="L671" s="4"/>
      <c r="M671" s="4"/>
      <c r="N671" s="4"/>
      <c r="O671" s="4"/>
    </row>
    <row r="672" spans="2:15" ht="14.25" hidden="1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4"/>
      <c r="L672" s="4"/>
      <c r="M672" s="4"/>
      <c r="N672" s="4"/>
      <c r="O672" s="4"/>
    </row>
    <row r="673" spans="2:15" ht="14.25" hidden="1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4"/>
      <c r="L673" s="4"/>
      <c r="M673" s="4"/>
      <c r="N673" s="4"/>
      <c r="O673" s="4"/>
    </row>
    <row r="674" spans="2:15" ht="14.25" hidden="1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4"/>
      <c r="L674" s="4"/>
      <c r="M674" s="4"/>
      <c r="N674" s="4"/>
      <c r="O674" s="4"/>
    </row>
    <row r="675" spans="2:15" ht="14.25" hidden="1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4"/>
      <c r="L675" s="4"/>
      <c r="M675" s="4"/>
      <c r="N675" s="4"/>
      <c r="O675" s="4"/>
    </row>
    <row r="676" spans="2:15" ht="14.25" hidden="1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4"/>
      <c r="L676" s="4"/>
      <c r="M676" s="4"/>
      <c r="N676" s="4"/>
      <c r="O676" s="4"/>
    </row>
    <row r="677" spans="2:15" ht="14.25" hidden="1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4"/>
      <c r="L677" s="4"/>
      <c r="M677" s="4"/>
      <c r="N677" s="4"/>
      <c r="O677" s="4"/>
    </row>
    <row r="678" spans="2:15" ht="14.25" hidden="1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4"/>
      <c r="L678" s="4"/>
      <c r="M678" s="4"/>
      <c r="N678" s="4"/>
      <c r="O678" s="4"/>
    </row>
    <row r="679" spans="2:15" ht="14.25" hidden="1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4"/>
      <c r="L679" s="4"/>
      <c r="M679" s="4"/>
      <c r="N679" s="4"/>
      <c r="O679" s="4"/>
    </row>
    <row r="680" spans="2:15" ht="14.25" hidden="1" customHeight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4"/>
      <c r="L680" s="4"/>
      <c r="M680" s="4"/>
      <c r="N680" s="4"/>
      <c r="O680" s="4"/>
    </row>
    <row r="681" spans="2:15" ht="14.25" hidden="1" customHeight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4"/>
      <c r="L681" s="4"/>
      <c r="M681" s="4"/>
      <c r="N681" s="4"/>
      <c r="O681" s="4"/>
    </row>
    <row r="682" spans="2:15" ht="14.25" hidden="1" customHeight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4"/>
      <c r="L682" s="4"/>
      <c r="M682" s="4"/>
      <c r="N682" s="4"/>
      <c r="O682" s="4"/>
    </row>
    <row r="683" spans="2:15" ht="14.25" hidden="1" customHeight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4"/>
      <c r="L683" s="4"/>
      <c r="M683" s="4"/>
      <c r="N683" s="4"/>
      <c r="O683" s="4"/>
    </row>
    <row r="684" spans="2:15" ht="14.25" hidden="1" customHeight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4"/>
      <c r="L684" s="4"/>
      <c r="M684" s="4"/>
      <c r="N684" s="4"/>
      <c r="O684" s="4"/>
    </row>
    <row r="685" spans="2:15" ht="14.25" hidden="1" customHeight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4"/>
      <c r="L685" s="4"/>
      <c r="M685" s="4"/>
      <c r="N685" s="4"/>
      <c r="O685" s="4"/>
    </row>
    <row r="686" spans="2:15" ht="14.25" hidden="1" customHeight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4"/>
      <c r="L686" s="4"/>
      <c r="M686" s="4"/>
      <c r="N686" s="4"/>
      <c r="O686" s="4"/>
    </row>
    <row r="687" spans="2:15" ht="14.25" hidden="1" customHeight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4"/>
      <c r="L687" s="4"/>
      <c r="M687" s="4"/>
      <c r="N687" s="4"/>
      <c r="O687" s="4"/>
    </row>
    <row r="688" spans="2:15" ht="14.25" hidden="1" customHeight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4"/>
      <c r="L688" s="4"/>
      <c r="M688" s="4"/>
      <c r="N688" s="4"/>
      <c r="O688" s="4"/>
    </row>
    <row r="689" spans="2:15" ht="14.25" hidden="1" customHeight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4"/>
      <c r="L689" s="4"/>
      <c r="M689" s="4"/>
      <c r="N689" s="4"/>
      <c r="O689" s="4"/>
    </row>
    <row r="690" spans="2:15" ht="14.25" hidden="1" customHeight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4"/>
      <c r="L690" s="4"/>
      <c r="M690" s="4"/>
      <c r="N690" s="4"/>
      <c r="O690" s="4"/>
    </row>
    <row r="691" spans="2:15" ht="14.25" hidden="1" customHeight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4"/>
      <c r="L691" s="4"/>
      <c r="M691" s="4"/>
      <c r="N691" s="4"/>
      <c r="O691" s="4"/>
    </row>
    <row r="692" spans="2:15" ht="14.25" hidden="1" customHeight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4"/>
      <c r="L692" s="4"/>
      <c r="M692" s="4"/>
      <c r="N692" s="4"/>
      <c r="O692" s="4"/>
    </row>
    <row r="693" spans="2:15" ht="14.25" hidden="1" customHeight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4"/>
      <c r="L693" s="4"/>
      <c r="M693" s="4"/>
      <c r="N693" s="4"/>
      <c r="O693" s="4"/>
    </row>
    <row r="694" spans="2:15" ht="14.25" hidden="1" customHeight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4"/>
      <c r="L694" s="4"/>
      <c r="M694" s="4"/>
      <c r="N694" s="4"/>
      <c r="O694" s="4"/>
    </row>
    <row r="695" spans="2:15" ht="14.25" hidden="1" customHeight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4"/>
      <c r="L695" s="4"/>
      <c r="M695" s="4"/>
      <c r="N695" s="4"/>
      <c r="O695" s="4"/>
    </row>
    <row r="696" spans="2:15" ht="14.25" hidden="1" customHeight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4"/>
      <c r="L696" s="4"/>
      <c r="M696" s="4"/>
      <c r="N696" s="4"/>
      <c r="O696" s="4"/>
    </row>
    <row r="697" spans="2:15" ht="14.25" hidden="1" customHeight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4"/>
      <c r="L697" s="4"/>
      <c r="M697" s="4"/>
      <c r="N697" s="4"/>
      <c r="O697" s="4"/>
    </row>
    <row r="698" spans="2:15" ht="14.25" hidden="1" customHeight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4"/>
      <c r="L698" s="4"/>
      <c r="M698" s="4"/>
      <c r="N698" s="4"/>
      <c r="O698" s="4"/>
    </row>
    <row r="699" spans="2:15" ht="14.25" hidden="1" customHeight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4"/>
      <c r="L699" s="4"/>
      <c r="M699" s="4"/>
      <c r="N699" s="4"/>
      <c r="O699" s="4"/>
    </row>
    <row r="700" spans="2:15" ht="14.25" hidden="1" customHeight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4"/>
      <c r="L700" s="4"/>
      <c r="M700" s="4"/>
      <c r="N700" s="4"/>
      <c r="O700" s="4"/>
    </row>
    <row r="701" spans="2:15" ht="14.25" hidden="1" customHeight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4"/>
      <c r="L701" s="4"/>
      <c r="M701" s="4"/>
      <c r="N701" s="4"/>
      <c r="O701" s="4"/>
    </row>
    <row r="702" spans="2:15" ht="14.25" hidden="1" customHeight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4"/>
      <c r="L702" s="4"/>
      <c r="M702" s="4"/>
      <c r="N702" s="4"/>
      <c r="O702" s="4"/>
    </row>
    <row r="703" spans="2:15" ht="14.25" hidden="1" customHeight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4"/>
      <c r="L703" s="4"/>
      <c r="M703" s="4"/>
      <c r="N703" s="4"/>
      <c r="O703" s="4"/>
    </row>
    <row r="704" spans="2:15" ht="14.25" hidden="1" customHeight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4"/>
      <c r="L704" s="4"/>
      <c r="M704" s="4"/>
      <c r="N704" s="4"/>
      <c r="O704" s="4"/>
    </row>
    <row r="705" spans="2:15" ht="14.25" hidden="1" customHeight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4"/>
      <c r="L705" s="4"/>
      <c r="M705" s="4"/>
      <c r="N705" s="4"/>
      <c r="O705" s="4"/>
    </row>
    <row r="706" spans="2:15" ht="14.25" hidden="1" customHeight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4"/>
      <c r="L706" s="4"/>
      <c r="M706" s="4"/>
      <c r="N706" s="4"/>
      <c r="O706" s="4"/>
    </row>
    <row r="707" spans="2:15" ht="14.25" hidden="1" customHeight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4"/>
      <c r="L707" s="4"/>
      <c r="M707" s="4"/>
      <c r="N707" s="4"/>
      <c r="O707" s="4"/>
    </row>
    <row r="708" spans="2:15" ht="14.25" hidden="1" customHeight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4"/>
      <c r="L708" s="4"/>
      <c r="M708" s="4"/>
      <c r="N708" s="4"/>
      <c r="O708" s="4"/>
    </row>
    <row r="709" spans="2:15" ht="14.25" hidden="1" customHeight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4"/>
      <c r="L709" s="4"/>
      <c r="M709" s="4"/>
      <c r="N709" s="4"/>
      <c r="O709" s="4"/>
    </row>
    <row r="710" spans="2:15" ht="14.25" hidden="1" customHeight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4"/>
      <c r="L710" s="4"/>
      <c r="M710" s="4"/>
      <c r="N710" s="4"/>
      <c r="O710" s="4"/>
    </row>
    <row r="711" spans="2:15" ht="14.25" hidden="1" customHeight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4"/>
      <c r="L711" s="4"/>
      <c r="M711" s="4"/>
      <c r="N711" s="4"/>
      <c r="O711" s="4"/>
    </row>
    <row r="712" spans="2:15" ht="14.25" hidden="1" customHeight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4"/>
      <c r="L712" s="4"/>
      <c r="M712" s="4"/>
      <c r="N712" s="4"/>
      <c r="O712" s="4"/>
    </row>
    <row r="713" spans="2:15" ht="14.25" hidden="1" customHeight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4"/>
      <c r="L713" s="4"/>
      <c r="M713" s="4"/>
      <c r="N713" s="4"/>
      <c r="O713" s="4"/>
    </row>
    <row r="714" spans="2:15" ht="14.25" hidden="1" customHeight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4"/>
      <c r="L714" s="4"/>
      <c r="M714" s="4"/>
      <c r="N714" s="4"/>
      <c r="O714" s="4"/>
    </row>
    <row r="715" spans="2:15" ht="14.25" hidden="1" customHeight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4"/>
      <c r="L715" s="4"/>
      <c r="M715" s="4"/>
      <c r="N715" s="4"/>
      <c r="O715" s="4"/>
    </row>
    <row r="716" spans="2:15" ht="14.25" hidden="1" customHeight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4"/>
      <c r="L716" s="4"/>
      <c r="M716" s="4"/>
      <c r="N716" s="4"/>
      <c r="O716" s="4"/>
    </row>
    <row r="717" spans="2:15" ht="14.25" hidden="1" customHeight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4"/>
      <c r="L717" s="4"/>
      <c r="M717" s="4"/>
      <c r="N717" s="4"/>
      <c r="O717" s="4"/>
    </row>
    <row r="718" spans="2:15" ht="14.25" hidden="1" customHeight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4"/>
      <c r="L718" s="4"/>
      <c r="M718" s="4"/>
      <c r="N718" s="4"/>
      <c r="O718" s="4"/>
    </row>
    <row r="719" spans="2:15" ht="14.25" hidden="1" customHeight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4"/>
      <c r="L719" s="4"/>
      <c r="M719" s="4"/>
      <c r="N719" s="4"/>
      <c r="O719" s="4"/>
    </row>
    <row r="720" spans="2:15" ht="14.25" hidden="1" customHeight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4"/>
      <c r="L720" s="4"/>
      <c r="M720" s="4"/>
      <c r="N720" s="4"/>
      <c r="O720" s="4"/>
    </row>
    <row r="721" spans="2:15" ht="14.25" hidden="1" customHeight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4"/>
      <c r="L721" s="4"/>
      <c r="M721" s="4"/>
      <c r="N721" s="4"/>
      <c r="O721" s="4"/>
    </row>
    <row r="722" spans="2:15" ht="14.25" hidden="1" customHeight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4"/>
      <c r="L722" s="4"/>
      <c r="M722" s="4"/>
      <c r="N722" s="4"/>
      <c r="O722" s="4"/>
    </row>
    <row r="723" spans="2:15" ht="14.25" hidden="1" customHeight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4"/>
      <c r="L723" s="4"/>
      <c r="M723" s="4"/>
      <c r="N723" s="4"/>
      <c r="O723" s="4"/>
    </row>
    <row r="724" spans="2:15" ht="14.25" hidden="1" customHeight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4"/>
      <c r="L724" s="4"/>
      <c r="M724" s="4"/>
      <c r="N724" s="4"/>
      <c r="O724" s="4"/>
    </row>
    <row r="725" spans="2:15" ht="14.25" hidden="1" customHeight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4"/>
      <c r="L725" s="4"/>
      <c r="M725" s="4"/>
      <c r="N725" s="4"/>
      <c r="O725" s="4"/>
    </row>
    <row r="726" spans="2:15" ht="14.25" hidden="1" customHeight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4"/>
      <c r="L726" s="4"/>
      <c r="M726" s="4"/>
      <c r="N726" s="4"/>
      <c r="O726" s="4"/>
    </row>
    <row r="727" spans="2:15" ht="14.25" hidden="1" customHeight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4"/>
      <c r="L727" s="4"/>
      <c r="M727" s="4"/>
      <c r="N727" s="4"/>
      <c r="O727" s="4"/>
    </row>
    <row r="728" spans="2:15" ht="14.25" hidden="1" customHeight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4"/>
      <c r="L728" s="4"/>
      <c r="M728" s="4"/>
      <c r="N728" s="4"/>
      <c r="O728" s="4"/>
    </row>
    <row r="729" spans="2:15" ht="14.25" hidden="1" customHeight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4"/>
      <c r="L729" s="4"/>
      <c r="M729" s="4"/>
      <c r="N729" s="4"/>
      <c r="O729" s="4"/>
    </row>
    <row r="730" spans="2:15" ht="14.25" hidden="1" customHeight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4"/>
      <c r="L730" s="4"/>
      <c r="M730" s="4"/>
      <c r="N730" s="4"/>
      <c r="O730" s="4"/>
    </row>
    <row r="731" spans="2:15" ht="14.25" hidden="1" customHeight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4"/>
      <c r="L731" s="4"/>
      <c r="M731" s="4"/>
      <c r="N731" s="4"/>
      <c r="O731" s="4"/>
    </row>
    <row r="732" spans="2:15" ht="14.25" hidden="1" customHeight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4"/>
      <c r="L732" s="4"/>
      <c r="M732" s="4"/>
      <c r="N732" s="4"/>
      <c r="O732" s="4"/>
    </row>
    <row r="733" spans="2:15" ht="14.25" hidden="1" customHeight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4"/>
      <c r="L733" s="4"/>
      <c r="M733" s="4"/>
      <c r="N733" s="4"/>
      <c r="O733" s="4"/>
    </row>
    <row r="734" spans="2:15" ht="14.25" hidden="1" customHeight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4"/>
      <c r="L734" s="4"/>
      <c r="M734" s="4"/>
      <c r="N734" s="4"/>
      <c r="O734" s="4"/>
    </row>
    <row r="735" spans="2:15" ht="14.25" hidden="1" customHeight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4"/>
      <c r="L735" s="4"/>
      <c r="M735" s="4"/>
      <c r="N735" s="4"/>
      <c r="O735" s="4"/>
    </row>
    <row r="736" spans="2:15" ht="14.25" hidden="1" customHeight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4"/>
      <c r="L736" s="4"/>
      <c r="M736" s="4"/>
      <c r="N736" s="4"/>
      <c r="O736" s="4"/>
    </row>
    <row r="737" spans="2:15" ht="14.25" hidden="1" customHeight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4"/>
      <c r="L737" s="4"/>
      <c r="M737" s="4"/>
      <c r="N737" s="4"/>
      <c r="O737" s="4"/>
    </row>
    <row r="738" spans="2:15" ht="14.25" hidden="1" customHeight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4"/>
      <c r="L738" s="4"/>
      <c r="M738" s="4"/>
      <c r="N738" s="4"/>
      <c r="O738" s="4"/>
    </row>
    <row r="739" spans="2:15" ht="14.25" hidden="1" customHeight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4"/>
      <c r="L739" s="4"/>
      <c r="M739" s="4"/>
      <c r="N739" s="4"/>
      <c r="O739" s="4"/>
    </row>
    <row r="740" spans="2:15" ht="14.25" hidden="1" customHeight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4"/>
      <c r="L740" s="4"/>
      <c r="M740" s="4"/>
      <c r="N740" s="4"/>
      <c r="O740" s="4"/>
    </row>
    <row r="741" spans="2:15" ht="14.25" hidden="1" customHeight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4"/>
      <c r="L741" s="4"/>
      <c r="M741" s="4"/>
      <c r="N741" s="4"/>
      <c r="O741" s="4"/>
    </row>
    <row r="742" spans="2:15" ht="14.25" hidden="1" customHeight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4"/>
      <c r="L742" s="4"/>
      <c r="M742" s="4"/>
      <c r="N742" s="4"/>
      <c r="O742" s="4"/>
    </row>
    <row r="743" spans="2:15" ht="14.25" hidden="1" customHeight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4"/>
      <c r="L743" s="4"/>
      <c r="M743" s="4"/>
      <c r="N743" s="4"/>
      <c r="O743" s="4"/>
    </row>
    <row r="744" spans="2:15" ht="14.25" hidden="1" customHeight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4"/>
      <c r="L744" s="4"/>
      <c r="M744" s="4"/>
      <c r="N744" s="4"/>
      <c r="O744" s="4"/>
    </row>
    <row r="745" spans="2:15" ht="14.25" hidden="1" customHeight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4"/>
      <c r="L745" s="4"/>
      <c r="M745" s="4"/>
      <c r="N745" s="4"/>
      <c r="O745" s="4"/>
    </row>
    <row r="746" spans="2:15" ht="14.25" hidden="1" customHeight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4"/>
      <c r="L746" s="4"/>
      <c r="M746" s="4"/>
      <c r="N746" s="4"/>
      <c r="O746" s="4"/>
    </row>
    <row r="747" spans="2:15" ht="14.25" hidden="1" customHeight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4"/>
      <c r="L747" s="4"/>
      <c r="M747" s="4"/>
      <c r="N747" s="4"/>
      <c r="O747" s="4"/>
    </row>
    <row r="748" spans="2:15" ht="14.25" hidden="1" customHeight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4"/>
      <c r="L748" s="4"/>
      <c r="M748" s="4"/>
      <c r="N748" s="4"/>
      <c r="O748" s="4"/>
    </row>
    <row r="749" spans="2:15" ht="14.25" hidden="1" customHeight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4"/>
      <c r="L749" s="4"/>
      <c r="M749" s="4"/>
      <c r="N749" s="4"/>
      <c r="O749" s="4"/>
    </row>
    <row r="750" spans="2:15" ht="14.25" hidden="1" customHeight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4"/>
      <c r="L750" s="4"/>
      <c r="M750" s="4"/>
      <c r="N750" s="4"/>
      <c r="O750" s="4"/>
    </row>
    <row r="751" spans="2:15" ht="14.25" hidden="1" customHeight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4"/>
      <c r="L751" s="4"/>
      <c r="M751" s="4"/>
      <c r="N751" s="4"/>
      <c r="O751" s="4"/>
    </row>
    <row r="752" spans="2:15" ht="14.25" hidden="1" customHeight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4"/>
      <c r="L752" s="4"/>
      <c r="M752" s="4"/>
      <c r="N752" s="4"/>
      <c r="O752" s="4"/>
    </row>
    <row r="753" spans="2:15" ht="14.25" hidden="1" customHeight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4"/>
      <c r="L753" s="4"/>
      <c r="M753" s="4"/>
      <c r="N753" s="4"/>
      <c r="O753" s="4"/>
    </row>
    <row r="754" spans="2:15" ht="14.25" hidden="1" customHeight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4"/>
      <c r="L754" s="4"/>
      <c r="M754" s="4"/>
      <c r="N754" s="4"/>
      <c r="O754" s="4"/>
    </row>
    <row r="755" spans="2:15" ht="14.25" hidden="1" customHeight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4"/>
      <c r="L755" s="4"/>
      <c r="M755" s="4"/>
      <c r="N755" s="4"/>
      <c r="O755" s="4"/>
    </row>
    <row r="756" spans="2:15" ht="14.25" hidden="1" customHeight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4"/>
      <c r="L756" s="4"/>
      <c r="M756" s="4"/>
      <c r="N756" s="4"/>
      <c r="O756" s="4"/>
    </row>
    <row r="757" spans="2:15" ht="14.25" hidden="1" customHeight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4"/>
      <c r="L757" s="4"/>
      <c r="M757" s="4"/>
      <c r="N757" s="4"/>
      <c r="O757" s="4"/>
    </row>
    <row r="758" spans="2:15" ht="14.25" hidden="1" customHeight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4"/>
      <c r="L758" s="4"/>
      <c r="M758" s="4"/>
      <c r="N758" s="4"/>
      <c r="O758" s="4"/>
    </row>
    <row r="759" spans="2:15" ht="14.25" hidden="1" customHeight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4"/>
      <c r="L759" s="4"/>
      <c r="M759" s="4"/>
      <c r="N759" s="4"/>
      <c r="O759" s="4"/>
    </row>
    <row r="760" spans="2:15" ht="14.25" hidden="1" customHeight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4"/>
      <c r="L760" s="4"/>
      <c r="M760" s="4"/>
      <c r="N760" s="4"/>
      <c r="O760" s="4"/>
    </row>
    <row r="761" spans="2:15" ht="14.25" hidden="1" customHeight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4"/>
      <c r="L761" s="4"/>
      <c r="M761" s="4"/>
      <c r="N761" s="4"/>
      <c r="O761" s="4"/>
    </row>
    <row r="762" spans="2:15" ht="14.25" hidden="1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4"/>
      <c r="L762" s="4"/>
      <c r="M762" s="4"/>
      <c r="N762" s="4"/>
      <c r="O762" s="4"/>
    </row>
    <row r="763" spans="2:15" ht="14.25" hidden="1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4"/>
      <c r="L763" s="4"/>
      <c r="M763" s="4"/>
      <c r="N763" s="4"/>
      <c r="O763" s="4"/>
    </row>
    <row r="764" spans="2:15" ht="14.25" hidden="1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4"/>
      <c r="L764" s="4"/>
      <c r="M764" s="4"/>
      <c r="N764" s="4"/>
      <c r="O764" s="4"/>
    </row>
    <row r="765" spans="2:15" ht="14.25" hidden="1" customHeight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4"/>
      <c r="L765" s="4"/>
      <c r="M765" s="4"/>
      <c r="N765" s="4"/>
      <c r="O765" s="4"/>
    </row>
    <row r="766" spans="2:15" ht="14.25" hidden="1" customHeight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4"/>
      <c r="L766" s="4"/>
      <c r="M766" s="4"/>
      <c r="N766" s="4"/>
      <c r="O766" s="4"/>
    </row>
    <row r="767" spans="2:15" ht="14.25" hidden="1" customHeight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4"/>
      <c r="L767" s="4"/>
      <c r="M767" s="4"/>
      <c r="N767" s="4"/>
      <c r="O767" s="4"/>
    </row>
    <row r="768" spans="2:15" ht="14.25" hidden="1" customHeight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4"/>
      <c r="L768" s="4"/>
      <c r="M768" s="4"/>
      <c r="N768" s="4"/>
      <c r="O768" s="4"/>
    </row>
    <row r="769" spans="2:15" ht="14.25" hidden="1" customHeight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4"/>
      <c r="L769" s="4"/>
      <c r="M769" s="4"/>
      <c r="N769" s="4"/>
      <c r="O769" s="4"/>
    </row>
    <row r="770" spans="2:15" ht="14.25" hidden="1" customHeight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4"/>
      <c r="L770" s="4"/>
      <c r="M770" s="4"/>
      <c r="N770" s="4"/>
      <c r="O770" s="4"/>
    </row>
    <row r="771" spans="2:15" ht="14.25" hidden="1" customHeight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4"/>
      <c r="L771" s="4"/>
      <c r="M771" s="4"/>
      <c r="N771" s="4"/>
      <c r="O771" s="4"/>
    </row>
    <row r="772" spans="2:15" ht="14.25" hidden="1" customHeight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4"/>
      <c r="L772" s="4"/>
      <c r="M772" s="4"/>
      <c r="N772" s="4"/>
      <c r="O772" s="4"/>
    </row>
    <row r="773" spans="2:15" ht="14.25" hidden="1" customHeight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4"/>
      <c r="L773" s="4"/>
      <c r="M773" s="4"/>
      <c r="N773" s="4"/>
      <c r="O773" s="4"/>
    </row>
    <row r="774" spans="2:15" ht="14.25" hidden="1" customHeight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4"/>
      <c r="L774" s="4"/>
      <c r="M774" s="4"/>
      <c r="N774" s="4"/>
      <c r="O774" s="4"/>
    </row>
    <row r="775" spans="2:15" ht="14.25" hidden="1" customHeight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4"/>
      <c r="L775" s="4"/>
      <c r="M775" s="4"/>
      <c r="N775" s="4"/>
      <c r="O775" s="4"/>
    </row>
    <row r="776" spans="2:15" ht="14.25" hidden="1" customHeight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4"/>
      <c r="L776" s="4"/>
      <c r="M776" s="4"/>
      <c r="N776" s="4"/>
      <c r="O776" s="4"/>
    </row>
    <row r="777" spans="2:15" ht="14.25" hidden="1" customHeight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4"/>
      <c r="L777" s="4"/>
      <c r="M777" s="4"/>
      <c r="N777" s="4"/>
      <c r="O777" s="4"/>
    </row>
    <row r="778" spans="2:15" ht="14.25" hidden="1" customHeight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4"/>
      <c r="L778" s="4"/>
      <c r="M778" s="4"/>
      <c r="N778" s="4"/>
      <c r="O778" s="4"/>
    </row>
    <row r="779" spans="2:15" ht="14.25" hidden="1" customHeight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4"/>
      <c r="L779" s="4"/>
      <c r="M779" s="4"/>
      <c r="N779" s="4"/>
      <c r="O779" s="4"/>
    </row>
    <row r="780" spans="2:15" ht="14.25" hidden="1" customHeight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4"/>
      <c r="L780" s="4"/>
      <c r="M780" s="4"/>
      <c r="N780" s="4"/>
      <c r="O780" s="4"/>
    </row>
    <row r="781" spans="2:15" ht="14.25" hidden="1" customHeight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4"/>
      <c r="L781" s="4"/>
      <c r="M781" s="4"/>
      <c r="N781" s="4"/>
      <c r="O781" s="4"/>
    </row>
    <row r="782" spans="2:15" ht="14.25" hidden="1" customHeight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4"/>
      <c r="L782" s="4"/>
      <c r="M782" s="4"/>
      <c r="N782" s="4"/>
      <c r="O782" s="4"/>
    </row>
    <row r="783" spans="2:15" ht="14.25" hidden="1" customHeight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4"/>
      <c r="L783" s="4"/>
      <c r="M783" s="4"/>
      <c r="N783" s="4"/>
      <c r="O783" s="4"/>
    </row>
    <row r="784" spans="2:15" ht="14.25" hidden="1" customHeight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4"/>
      <c r="L784" s="4"/>
      <c r="M784" s="4"/>
      <c r="N784" s="4"/>
      <c r="O784" s="4"/>
    </row>
    <row r="785" spans="2:15" ht="14.25" hidden="1" customHeight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4"/>
      <c r="L785" s="4"/>
      <c r="M785" s="4"/>
      <c r="N785" s="4"/>
      <c r="O785" s="4"/>
    </row>
    <row r="786" spans="2:15" ht="14.25" hidden="1" customHeight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4"/>
      <c r="L786" s="4"/>
      <c r="M786" s="4"/>
      <c r="N786" s="4"/>
      <c r="O786" s="4"/>
    </row>
    <row r="787" spans="2:15" ht="14.25" hidden="1" customHeight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4"/>
      <c r="L787" s="4"/>
      <c r="M787" s="4"/>
      <c r="N787" s="4"/>
      <c r="O787" s="4"/>
    </row>
    <row r="788" spans="2:15" ht="14.25" hidden="1" customHeight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4"/>
      <c r="L788" s="4"/>
      <c r="M788" s="4"/>
      <c r="N788" s="4"/>
      <c r="O788" s="4"/>
    </row>
    <row r="789" spans="2:15" ht="14.25" hidden="1" customHeight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4"/>
      <c r="L789" s="4"/>
      <c r="M789" s="4"/>
      <c r="N789" s="4"/>
      <c r="O789" s="4"/>
    </row>
    <row r="790" spans="2:15" ht="14.25" hidden="1" customHeight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4"/>
      <c r="L790" s="4"/>
      <c r="M790" s="4"/>
      <c r="N790" s="4"/>
      <c r="O790" s="4"/>
    </row>
    <row r="791" spans="2:15" ht="14.25" hidden="1" customHeight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4"/>
      <c r="L791" s="4"/>
      <c r="M791" s="4"/>
      <c r="N791" s="4"/>
      <c r="O791" s="4"/>
    </row>
    <row r="792" spans="2:15" ht="14.25" hidden="1" customHeight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4"/>
      <c r="L792" s="4"/>
      <c r="M792" s="4"/>
      <c r="N792" s="4"/>
      <c r="O792" s="4"/>
    </row>
    <row r="793" spans="2:15" ht="14.25" hidden="1" customHeight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4"/>
      <c r="L793" s="4"/>
      <c r="M793" s="4"/>
      <c r="N793" s="4"/>
      <c r="O793" s="4"/>
    </row>
    <row r="794" spans="2:15" ht="14.25" hidden="1" customHeight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4"/>
      <c r="L794" s="4"/>
      <c r="M794" s="4"/>
      <c r="N794" s="4"/>
      <c r="O794" s="4"/>
    </row>
    <row r="795" spans="2:15" ht="14.25" hidden="1" customHeight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4"/>
      <c r="L795" s="4"/>
      <c r="M795" s="4"/>
      <c r="N795" s="4"/>
      <c r="O795" s="4"/>
    </row>
    <row r="796" spans="2:15" ht="14.25" hidden="1" customHeight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4"/>
      <c r="L796" s="4"/>
      <c r="M796" s="4"/>
      <c r="N796" s="4"/>
      <c r="O796" s="4"/>
    </row>
    <row r="797" spans="2:15" ht="14.25" hidden="1" customHeight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4"/>
      <c r="L797" s="4"/>
      <c r="M797" s="4"/>
      <c r="N797" s="4"/>
      <c r="O797" s="4"/>
    </row>
    <row r="798" spans="2:15" ht="14.25" hidden="1" customHeight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4"/>
      <c r="L798" s="4"/>
      <c r="M798" s="4"/>
      <c r="N798" s="4"/>
      <c r="O798" s="4"/>
    </row>
    <row r="799" spans="2:15" ht="14.25" hidden="1" customHeight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4"/>
      <c r="L799" s="4"/>
      <c r="M799" s="4"/>
      <c r="N799" s="4"/>
      <c r="O799" s="4"/>
    </row>
    <row r="800" spans="2:15" ht="14.25" hidden="1" customHeight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4"/>
      <c r="L800" s="4"/>
      <c r="M800" s="4"/>
      <c r="N800" s="4"/>
      <c r="O800" s="4"/>
    </row>
    <row r="801" spans="2:15" ht="14.25" hidden="1" customHeight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4"/>
      <c r="L801" s="4"/>
      <c r="M801" s="4"/>
      <c r="N801" s="4"/>
      <c r="O801" s="4"/>
    </row>
    <row r="802" spans="2:15" ht="14.25" hidden="1" customHeight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4"/>
      <c r="L802" s="4"/>
      <c r="M802" s="4"/>
      <c r="N802" s="4"/>
      <c r="O802" s="4"/>
    </row>
    <row r="803" spans="2:15" ht="14.25" hidden="1" customHeight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4"/>
      <c r="L803" s="4"/>
      <c r="M803" s="4"/>
      <c r="N803" s="4"/>
      <c r="O803" s="4"/>
    </row>
    <row r="804" spans="2:15" ht="14.25" hidden="1" customHeight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4"/>
      <c r="L804" s="4"/>
      <c r="M804" s="4"/>
      <c r="N804" s="4"/>
      <c r="O804" s="4"/>
    </row>
    <row r="805" spans="2:15" ht="14.25" hidden="1" customHeight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4"/>
      <c r="L805" s="4"/>
      <c r="M805" s="4"/>
      <c r="N805" s="4"/>
      <c r="O805" s="4"/>
    </row>
    <row r="806" spans="2:15" ht="14.25" hidden="1" customHeight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4"/>
      <c r="L806" s="4"/>
      <c r="M806" s="4"/>
      <c r="N806" s="4"/>
      <c r="O806" s="4"/>
    </row>
    <row r="807" spans="2:15" ht="14.25" hidden="1" customHeight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4"/>
      <c r="L807" s="4"/>
      <c r="M807" s="4"/>
      <c r="N807" s="4"/>
      <c r="O807" s="4"/>
    </row>
    <row r="808" spans="2:15" ht="14.25" hidden="1" customHeight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4"/>
      <c r="L808" s="4"/>
      <c r="M808" s="4"/>
      <c r="N808" s="4"/>
      <c r="O808" s="4"/>
    </row>
    <row r="809" spans="2:15" ht="14.25" hidden="1" customHeight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4"/>
      <c r="L809" s="4"/>
      <c r="M809" s="4"/>
      <c r="N809" s="4"/>
      <c r="O809" s="4"/>
    </row>
    <row r="810" spans="2:15" ht="14.25" hidden="1" customHeight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4"/>
      <c r="L810" s="4"/>
      <c r="M810" s="4"/>
      <c r="N810" s="4"/>
      <c r="O810" s="4"/>
    </row>
    <row r="811" spans="2:15" ht="14.25" hidden="1" customHeight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4"/>
      <c r="L811" s="4"/>
      <c r="M811" s="4"/>
      <c r="N811" s="4"/>
      <c r="O811" s="4"/>
    </row>
    <row r="812" spans="2:15" ht="14.25" hidden="1" customHeight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4"/>
      <c r="L812" s="4"/>
      <c r="M812" s="4"/>
      <c r="N812" s="4"/>
      <c r="O812" s="4"/>
    </row>
    <row r="813" spans="2:15" ht="14.25" hidden="1" customHeight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4"/>
      <c r="L813" s="4"/>
      <c r="M813" s="4"/>
      <c r="N813" s="4"/>
      <c r="O813" s="4"/>
    </row>
    <row r="814" spans="2:15" ht="14.25" hidden="1" customHeight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4"/>
      <c r="L814" s="4"/>
      <c r="M814" s="4"/>
      <c r="N814" s="4"/>
      <c r="O814" s="4"/>
    </row>
    <row r="815" spans="2:15" ht="14.25" hidden="1" customHeight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4"/>
      <c r="L815" s="4"/>
      <c r="M815" s="4"/>
      <c r="N815" s="4"/>
      <c r="O815" s="4"/>
    </row>
    <row r="816" spans="2:15" ht="14.25" hidden="1" customHeight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4"/>
      <c r="L816" s="4"/>
      <c r="M816" s="4"/>
      <c r="N816" s="4"/>
      <c r="O816" s="4"/>
    </row>
    <row r="817" spans="2:15" ht="14.25" hidden="1" customHeight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4"/>
      <c r="L817" s="4"/>
      <c r="M817" s="4"/>
      <c r="N817" s="4"/>
      <c r="O817" s="4"/>
    </row>
    <row r="818" spans="2:15" ht="14.25" hidden="1" customHeight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4"/>
      <c r="L818" s="4"/>
      <c r="M818" s="4"/>
      <c r="N818" s="4"/>
      <c r="O818" s="4"/>
    </row>
    <row r="819" spans="2:15" ht="14.25" hidden="1" customHeight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4"/>
      <c r="L819" s="4"/>
      <c r="M819" s="4"/>
      <c r="N819" s="4"/>
      <c r="O819" s="4"/>
    </row>
    <row r="820" spans="2:15" ht="14.25" hidden="1" customHeight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4"/>
      <c r="L820" s="4"/>
      <c r="M820" s="4"/>
      <c r="N820" s="4"/>
      <c r="O820" s="4"/>
    </row>
    <row r="821" spans="2:15" ht="14.25" hidden="1" customHeight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4"/>
      <c r="L821" s="4"/>
      <c r="M821" s="4"/>
      <c r="N821" s="4"/>
      <c r="O821" s="4"/>
    </row>
    <row r="822" spans="2:15" ht="14.25" hidden="1" customHeight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4"/>
      <c r="L822" s="4"/>
      <c r="M822" s="4"/>
      <c r="N822" s="4"/>
      <c r="O822" s="4"/>
    </row>
    <row r="823" spans="2:15" ht="14.25" hidden="1" customHeight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4"/>
      <c r="L823" s="4"/>
      <c r="M823" s="4"/>
      <c r="N823" s="4"/>
      <c r="O823" s="4"/>
    </row>
    <row r="824" spans="2:15" ht="14.25" hidden="1" customHeight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4"/>
      <c r="L824" s="4"/>
      <c r="M824" s="4"/>
      <c r="N824" s="4"/>
      <c r="O824" s="4"/>
    </row>
    <row r="825" spans="2:15" ht="14.25" hidden="1" customHeight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4"/>
      <c r="L825" s="4"/>
      <c r="M825" s="4"/>
      <c r="N825" s="4"/>
      <c r="O825" s="4"/>
    </row>
    <row r="826" spans="2:15" ht="14.25" hidden="1" customHeight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4"/>
      <c r="L826" s="4"/>
      <c r="M826" s="4"/>
      <c r="N826" s="4"/>
      <c r="O826" s="4"/>
    </row>
    <row r="827" spans="2:15" ht="14.25" hidden="1" customHeight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4"/>
      <c r="L827" s="4"/>
      <c r="M827" s="4"/>
      <c r="N827" s="4"/>
      <c r="O827" s="4"/>
    </row>
    <row r="828" spans="2:15" ht="14.25" hidden="1" customHeight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4"/>
      <c r="L828" s="4"/>
      <c r="M828" s="4"/>
      <c r="N828" s="4"/>
      <c r="O828" s="4"/>
    </row>
    <row r="829" spans="2:15" ht="14.25" hidden="1" customHeight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4"/>
      <c r="L829" s="4"/>
      <c r="M829" s="4"/>
      <c r="N829" s="4"/>
      <c r="O829" s="4"/>
    </row>
    <row r="830" spans="2:15" ht="14.25" hidden="1" customHeight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4"/>
      <c r="L830" s="4"/>
      <c r="M830" s="4"/>
      <c r="N830" s="4"/>
      <c r="O830" s="4"/>
    </row>
    <row r="831" spans="2:15" ht="14.25" hidden="1" customHeight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4"/>
      <c r="L831" s="4"/>
      <c r="M831" s="4"/>
      <c r="N831" s="4"/>
      <c r="O831" s="4"/>
    </row>
    <row r="832" spans="2:15" ht="14.25" hidden="1" customHeight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4"/>
      <c r="L832" s="4"/>
      <c r="M832" s="4"/>
      <c r="N832" s="4"/>
      <c r="O832" s="4"/>
    </row>
    <row r="833" spans="2:15" ht="14.25" hidden="1" customHeight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4"/>
      <c r="L833" s="4"/>
      <c r="M833" s="4"/>
      <c r="N833" s="4"/>
      <c r="O833" s="4"/>
    </row>
    <row r="834" spans="2:15" ht="14.25" hidden="1" customHeight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4"/>
      <c r="L834" s="4"/>
      <c r="M834" s="4"/>
      <c r="N834" s="4"/>
      <c r="O834" s="4"/>
    </row>
    <row r="835" spans="2:15" ht="14.25" hidden="1" customHeight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4"/>
      <c r="L835" s="4"/>
      <c r="M835" s="4"/>
      <c r="N835" s="4"/>
      <c r="O835" s="4"/>
    </row>
    <row r="836" spans="2:15" ht="14.25" hidden="1" customHeight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4"/>
      <c r="L836" s="4"/>
      <c r="M836" s="4"/>
      <c r="N836" s="4"/>
      <c r="O836" s="4"/>
    </row>
    <row r="837" spans="2:15" ht="14.25" hidden="1" customHeight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4"/>
      <c r="L837" s="4"/>
      <c r="M837" s="4"/>
      <c r="N837" s="4"/>
      <c r="O837" s="4"/>
    </row>
    <row r="838" spans="2:15" ht="14.25" hidden="1" customHeight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4"/>
      <c r="L838" s="4"/>
      <c r="M838" s="4"/>
      <c r="N838" s="4"/>
      <c r="O838" s="4"/>
    </row>
    <row r="839" spans="2:15" ht="14.25" hidden="1" customHeight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4"/>
      <c r="L839" s="4"/>
      <c r="M839" s="4"/>
      <c r="N839" s="4"/>
      <c r="O839" s="4"/>
    </row>
    <row r="840" spans="2:15" ht="14.25" hidden="1" customHeight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4"/>
      <c r="L840" s="4"/>
      <c r="M840" s="4"/>
      <c r="N840" s="4"/>
      <c r="O840" s="4"/>
    </row>
    <row r="841" spans="2:15" ht="14.25" hidden="1" customHeight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4"/>
      <c r="L841" s="4"/>
      <c r="M841" s="4"/>
      <c r="N841" s="4"/>
      <c r="O841" s="4"/>
    </row>
    <row r="842" spans="2:15" ht="14.25" hidden="1" customHeight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4"/>
      <c r="L842" s="4"/>
      <c r="M842" s="4"/>
      <c r="N842" s="4"/>
      <c r="O842" s="4"/>
    </row>
    <row r="843" spans="2:15" ht="14.25" hidden="1" customHeight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4"/>
      <c r="L843" s="4"/>
      <c r="M843" s="4"/>
      <c r="N843" s="4"/>
      <c r="O843" s="4"/>
    </row>
    <row r="844" spans="2:15" ht="14.25" hidden="1" customHeight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4"/>
      <c r="L844" s="4"/>
      <c r="M844" s="4"/>
      <c r="N844" s="4"/>
      <c r="O844" s="4"/>
    </row>
    <row r="845" spans="2:15" ht="14.25" hidden="1" customHeight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4"/>
      <c r="L845" s="4"/>
      <c r="M845" s="4"/>
      <c r="N845" s="4"/>
      <c r="O845" s="4"/>
    </row>
    <row r="846" spans="2:15" ht="14.25" hidden="1" customHeight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4"/>
      <c r="L846" s="4"/>
      <c r="M846" s="4"/>
      <c r="N846" s="4"/>
      <c r="O846" s="4"/>
    </row>
    <row r="847" spans="2:15" ht="14.25" hidden="1" customHeight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4"/>
      <c r="L847" s="4"/>
      <c r="M847" s="4"/>
      <c r="N847" s="4"/>
      <c r="O847" s="4"/>
    </row>
    <row r="848" spans="2:15" ht="14.25" hidden="1" customHeight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4"/>
      <c r="L848" s="4"/>
      <c r="M848" s="4"/>
      <c r="N848" s="4"/>
      <c r="O848" s="4"/>
    </row>
    <row r="849" spans="2:15" ht="14.25" hidden="1" customHeight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4"/>
      <c r="L849" s="4"/>
      <c r="M849" s="4"/>
      <c r="N849" s="4"/>
      <c r="O849" s="4"/>
    </row>
    <row r="850" spans="2:15" ht="14.25" hidden="1" customHeight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4"/>
      <c r="L850" s="4"/>
      <c r="M850" s="4"/>
      <c r="N850" s="4"/>
      <c r="O850" s="4"/>
    </row>
    <row r="851" spans="2:15" ht="14.25" hidden="1" customHeight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4"/>
      <c r="L851" s="4"/>
      <c r="M851" s="4"/>
      <c r="N851" s="4"/>
      <c r="O851" s="4"/>
    </row>
    <row r="852" spans="2:15" ht="14.25" hidden="1" customHeight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4"/>
      <c r="L852" s="4"/>
      <c r="M852" s="4"/>
      <c r="N852" s="4"/>
      <c r="O852" s="4"/>
    </row>
    <row r="853" spans="2:15" ht="14.25" hidden="1" customHeight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4"/>
      <c r="L853" s="4"/>
      <c r="M853" s="4"/>
      <c r="N853" s="4"/>
      <c r="O853" s="4"/>
    </row>
    <row r="854" spans="2:15" ht="14.25" hidden="1" customHeight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4"/>
      <c r="L854" s="4"/>
      <c r="M854" s="4"/>
      <c r="N854" s="4"/>
      <c r="O854" s="4"/>
    </row>
    <row r="855" spans="2:15" ht="14.25" hidden="1" customHeight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4"/>
      <c r="L855" s="4"/>
      <c r="M855" s="4"/>
      <c r="N855" s="4"/>
      <c r="O855" s="4"/>
    </row>
    <row r="856" spans="2:15" ht="14.25" hidden="1" customHeight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4"/>
      <c r="L856" s="4"/>
      <c r="M856" s="4"/>
      <c r="N856" s="4"/>
      <c r="O856" s="4"/>
    </row>
    <row r="857" spans="2:15" ht="14.25" hidden="1" customHeight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4"/>
      <c r="L857" s="4"/>
      <c r="M857" s="4"/>
      <c r="N857" s="4"/>
      <c r="O857" s="4"/>
    </row>
    <row r="858" spans="2:15" ht="14.25" hidden="1" customHeight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4"/>
      <c r="L858" s="4"/>
      <c r="M858" s="4"/>
      <c r="N858" s="4"/>
      <c r="O858" s="4"/>
    </row>
    <row r="859" spans="2:15" ht="14.25" hidden="1" customHeight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4"/>
      <c r="L859" s="4"/>
      <c r="M859" s="4"/>
      <c r="N859" s="4"/>
      <c r="O859" s="4"/>
    </row>
    <row r="860" spans="2:15" ht="14.25" hidden="1" customHeight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4"/>
      <c r="L860" s="4"/>
      <c r="M860" s="4"/>
      <c r="N860" s="4"/>
      <c r="O860" s="4"/>
    </row>
    <row r="861" spans="2:15" ht="14.25" hidden="1" customHeight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4"/>
      <c r="L861" s="4"/>
      <c r="M861" s="4"/>
      <c r="N861" s="4"/>
      <c r="O861" s="4"/>
    </row>
    <row r="862" spans="2:15" ht="14.25" hidden="1" customHeight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4"/>
      <c r="L862" s="4"/>
      <c r="M862" s="4"/>
      <c r="N862" s="4"/>
      <c r="O862" s="4"/>
    </row>
    <row r="863" spans="2:15" ht="14.25" hidden="1" customHeight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4"/>
      <c r="L863" s="4"/>
      <c r="M863" s="4"/>
      <c r="N863" s="4"/>
      <c r="O863" s="4"/>
    </row>
    <row r="864" spans="2:15" ht="14.25" hidden="1" customHeight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4"/>
      <c r="L864" s="4"/>
      <c r="M864" s="4"/>
      <c r="N864" s="4"/>
      <c r="O864" s="4"/>
    </row>
    <row r="865" spans="2:15" ht="14.25" hidden="1" customHeight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4"/>
      <c r="L865" s="4"/>
      <c r="M865" s="4"/>
      <c r="N865" s="4"/>
      <c r="O865" s="4"/>
    </row>
    <row r="866" spans="2:15" ht="14.25" hidden="1" customHeight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4"/>
      <c r="L866" s="4"/>
      <c r="M866" s="4"/>
      <c r="N866" s="4"/>
      <c r="O866" s="4"/>
    </row>
    <row r="867" spans="2:15" ht="14.25" hidden="1" customHeight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4"/>
      <c r="L867" s="4"/>
      <c r="M867" s="4"/>
      <c r="N867" s="4"/>
      <c r="O867" s="4"/>
    </row>
    <row r="868" spans="2:15" ht="14.25" hidden="1" customHeight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4"/>
      <c r="L868" s="4"/>
      <c r="M868" s="4"/>
      <c r="N868" s="4"/>
      <c r="O868" s="4"/>
    </row>
    <row r="869" spans="2:15" ht="14.25" hidden="1" customHeight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4"/>
      <c r="L869" s="4"/>
      <c r="M869" s="4"/>
      <c r="N869" s="4"/>
      <c r="O869" s="4"/>
    </row>
    <row r="870" spans="2:15" ht="14.25" hidden="1" customHeight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4"/>
      <c r="L870" s="4"/>
      <c r="M870" s="4"/>
      <c r="N870" s="4"/>
      <c r="O870" s="4"/>
    </row>
    <row r="871" spans="2:15" ht="14.25" hidden="1" customHeight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4"/>
      <c r="L871" s="4"/>
      <c r="M871" s="4"/>
      <c r="N871" s="4"/>
      <c r="O871" s="4"/>
    </row>
    <row r="872" spans="2:15" ht="14.25" hidden="1" customHeight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4"/>
      <c r="L872" s="4"/>
      <c r="M872" s="4"/>
      <c r="N872" s="4"/>
      <c r="O872" s="4"/>
    </row>
    <row r="873" spans="2:15" ht="14.25" hidden="1" customHeight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4"/>
      <c r="L873" s="4"/>
      <c r="M873" s="4"/>
      <c r="N873" s="4"/>
      <c r="O873" s="4"/>
    </row>
    <row r="874" spans="2:15" ht="14.25" hidden="1" customHeight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4"/>
      <c r="L874" s="4"/>
      <c r="M874" s="4"/>
      <c r="N874" s="4"/>
      <c r="O874" s="4"/>
    </row>
    <row r="875" spans="2:15" ht="14.25" hidden="1" customHeight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4"/>
      <c r="L875" s="4"/>
      <c r="M875" s="4"/>
      <c r="N875" s="4"/>
      <c r="O875" s="4"/>
    </row>
    <row r="876" spans="2:15" ht="14.25" hidden="1" customHeight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4"/>
      <c r="L876" s="4"/>
      <c r="M876" s="4"/>
      <c r="N876" s="4"/>
      <c r="O876" s="4"/>
    </row>
    <row r="877" spans="2:15" ht="14.25" hidden="1" customHeight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4"/>
      <c r="L877" s="4"/>
      <c r="M877" s="4"/>
      <c r="N877" s="4"/>
      <c r="O877" s="4"/>
    </row>
    <row r="878" spans="2:15" ht="14.25" hidden="1" customHeight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4"/>
      <c r="L878" s="4"/>
      <c r="M878" s="4"/>
      <c r="N878" s="4"/>
      <c r="O878" s="4"/>
    </row>
    <row r="879" spans="2:15" ht="14.25" hidden="1" customHeight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4"/>
      <c r="L879" s="4"/>
      <c r="M879" s="4"/>
      <c r="N879" s="4"/>
      <c r="O879" s="4"/>
    </row>
    <row r="880" spans="2:15" ht="14.25" hidden="1" customHeight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4"/>
      <c r="L880" s="4"/>
      <c r="M880" s="4"/>
      <c r="N880" s="4"/>
      <c r="O880" s="4"/>
    </row>
    <row r="881" spans="2:15" ht="14.25" hidden="1" customHeight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4"/>
      <c r="L881" s="4"/>
      <c r="M881" s="4"/>
      <c r="N881" s="4"/>
      <c r="O881" s="4"/>
    </row>
    <row r="882" spans="2:15" ht="14.25" hidden="1" customHeight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4"/>
      <c r="L882" s="4"/>
      <c r="M882" s="4"/>
      <c r="N882" s="4"/>
      <c r="O882" s="4"/>
    </row>
    <row r="883" spans="2:15" ht="14.25" hidden="1" customHeight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4"/>
      <c r="L883" s="4"/>
      <c r="M883" s="4"/>
      <c r="N883" s="4"/>
      <c r="O883" s="4"/>
    </row>
    <row r="884" spans="2:15" ht="14.25" hidden="1" customHeight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4"/>
      <c r="L884" s="4"/>
      <c r="M884" s="4"/>
      <c r="N884" s="4"/>
      <c r="O884" s="4"/>
    </row>
    <row r="885" spans="2:15" ht="14.25" hidden="1" customHeight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4"/>
      <c r="L885" s="4"/>
      <c r="M885" s="4"/>
      <c r="N885" s="4"/>
      <c r="O885" s="4"/>
    </row>
    <row r="886" spans="2:15" ht="14.25" hidden="1" customHeight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4"/>
      <c r="L886" s="4"/>
      <c r="M886" s="4"/>
      <c r="N886" s="4"/>
      <c r="O886" s="4"/>
    </row>
    <row r="887" spans="2:15" ht="14.25" hidden="1" customHeight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4"/>
      <c r="L887" s="4"/>
      <c r="M887" s="4"/>
      <c r="N887" s="4"/>
      <c r="O887" s="4"/>
    </row>
    <row r="888" spans="2:15" ht="14.25" hidden="1" customHeight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4"/>
      <c r="L888" s="4"/>
      <c r="M888" s="4"/>
      <c r="N888" s="4"/>
      <c r="O888" s="4"/>
    </row>
    <row r="889" spans="2:15" ht="14.25" hidden="1" customHeight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4"/>
      <c r="L889" s="4"/>
      <c r="M889" s="4"/>
      <c r="N889" s="4"/>
      <c r="O889" s="4"/>
    </row>
    <row r="890" spans="2:15" ht="14.25" hidden="1" customHeight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4"/>
      <c r="L890" s="4"/>
      <c r="M890" s="4"/>
      <c r="N890" s="4"/>
      <c r="O890" s="4"/>
    </row>
    <row r="891" spans="2:15" ht="14.25" hidden="1" customHeight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4"/>
      <c r="L891" s="4"/>
      <c r="M891" s="4"/>
      <c r="N891" s="4"/>
      <c r="O891" s="4"/>
    </row>
    <row r="892" spans="2:15" ht="14.25" hidden="1" customHeight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4"/>
      <c r="L892" s="4"/>
      <c r="M892" s="4"/>
      <c r="N892" s="4"/>
      <c r="O892" s="4"/>
    </row>
    <row r="893" spans="2:15" ht="14.25" hidden="1" customHeight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4"/>
      <c r="L893" s="4"/>
      <c r="M893" s="4"/>
      <c r="N893" s="4"/>
      <c r="O893" s="4"/>
    </row>
    <row r="894" spans="2:15" ht="14.25" hidden="1" customHeight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4"/>
      <c r="L894" s="4"/>
      <c r="M894" s="4"/>
      <c r="N894" s="4"/>
      <c r="O894" s="4"/>
    </row>
    <row r="895" spans="2:15" ht="14.25" hidden="1" customHeight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4"/>
      <c r="L895" s="4"/>
      <c r="M895" s="4"/>
      <c r="N895" s="4"/>
      <c r="O895" s="4"/>
    </row>
    <row r="896" spans="2:15" ht="14.25" hidden="1" customHeight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4"/>
      <c r="L896" s="4"/>
      <c r="M896" s="4"/>
      <c r="N896" s="4"/>
      <c r="O896" s="4"/>
    </row>
    <row r="897" spans="2:15" ht="14.25" hidden="1" customHeight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4"/>
      <c r="L897" s="4"/>
      <c r="M897" s="4"/>
      <c r="N897" s="4"/>
      <c r="O897" s="4"/>
    </row>
    <row r="898" spans="2:15" ht="14.25" hidden="1" customHeight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4"/>
      <c r="L898" s="4"/>
      <c r="M898" s="4"/>
      <c r="N898" s="4"/>
      <c r="O898" s="4"/>
    </row>
    <row r="899" spans="2:15" ht="14.25" hidden="1" customHeight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4"/>
      <c r="L899" s="4"/>
      <c r="M899" s="4"/>
      <c r="N899" s="4"/>
      <c r="O899" s="4"/>
    </row>
    <row r="900" spans="2:15" ht="14.25" hidden="1" customHeight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4"/>
      <c r="L900" s="4"/>
      <c r="M900" s="4"/>
      <c r="N900" s="4"/>
      <c r="O900" s="4"/>
    </row>
    <row r="901" spans="2:15" ht="14.25" hidden="1" customHeight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4"/>
      <c r="L901" s="4"/>
      <c r="M901" s="4"/>
      <c r="N901" s="4"/>
      <c r="O901" s="4"/>
    </row>
    <row r="902" spans="2:15" ht="14.25" hidden="1" customHeight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4"/>
      <c r="L902" s="4"/>
      <c r="M902" s="4"/>
      <c r="N902" s="4"/>
      <c r="O902" s="4"/>
    </row>
    <row r="903" spans="2:15" ht="14.25" hidden="1" customHeight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4"/>
      <c r="L903" s="4"/>
      <c r="M903" s="4"/>
      <c r="N903" s="4"/>
      <c r="O903" s="4"/>
    </row>
    <row r="904" spans="2:15" ht="14.25" hidden="1" customHeight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4"/>
      <c r="L904" s="4"/>
      <c r="M904" s="4"/>
      <c r="N904" s="4"/>
      <c r="O904" s="4"/>
    </row>
    <row r="905" spans="2:15" ht="14.25" hidden="1" customHeight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4"/>
      <c r="L905" s="4"/>
      <c r="M905" s="4"/>
      <c r="N905" s="4"/>
      <c r="O905" s="4"/>
    </row>
    <row r="906" spans="2:15" ht="14.25" hidden="1" customHeight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4"/>
      <c r="L906" s="4"/>
      <c r="M906" s="4"/>
      <c r="N906" s="4"/>
      <c r="O906" s="4"/>
    </row>
    <row r="907" spans="2:15" ht="14.25" hidden="1" customHeight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4"/>
      <c r="L907" s="4"/>
      <c r="M907" s="4"/>
      <c r="N907" s="4"/>
      <c r="O907" s="4"/>
    </row>
    <row r="908" spans="2:15" ht="14.25" hidden="1" customHeight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4"/>
      <c r="L908" s="4"/>
      <c r="M908" s="4"/>
      <c r="N908" s="4"/>
      <c r="O908" s="4"/>
    </row>
    <row r="909" spans="2:15" ht="14.25" hidden="1" customHeight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4"/>
      <c r="L909" s="4"/>
      <c r="M909" s="4"/>
      <c r="N909" s="4"/>
      <c r="O909" s="4"/>
    </row>
    <row r="910" spans="2:15" ht="14.25" hidden="1" customHeight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4"/>
      <c r="L910" s="4"/>
      <c r="M910" s="4"/>
      <c r="N910" s="4"/>
      <c r="O910" s="4"/>
    </row>
    <row r="911" spans="2:15" ht="14.25" hidden="1" customHeight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4"/>
      <c r="L911" s="4"/>
      <c r="M911" s="4"/>
      <c r="N911" s="4"/>
      <c r="O911" s="4"/>
    </row>
    <row r="912" spans="2:15" ht="14.25" hidden="1" customHeight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4"/>
      <c r="L912" s="4"/>
      <c r="M912" s="4"/>
      <c r="N912" s="4"/>
      <c r="O912" s="4"/>
    </row>
    <row r="913" spans="2:15" ht="14.25" hidden="1" customHeight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4"/>
      <c r="L913" s="4"/>
      <c r="M913" s="4"/>
      <c r="N913" s="4"/>
      <c r="O913" s="4"/>
    </row>
    <row r="914" spans="2:15" ht="14.25" hidden="1" customHeight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4"/>
      <c r="L914" s="4"/>
      <c r="M914" s="4"/>
      <c r="N914" s="4"/>
      <c r="O914" s="4"/>
    </row>
    <row r="915" spans="2:15" ht="14.25" hidden="1" customHeight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4"/>
      <c r="L915" s="4"/>
      <c r="M915" s="4"/>
      <c r="N915" s="4"/>
      <c r="O915" s="4"/>
    </row>
    <row r="916" spans="2:15" ht="14.25" hidden="1" customHeight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4"/>
      <c r="L916" s="4"/>
      <c r="M916" s="4"/>
      <c r="N916" s="4"/>
      <c r="O916" s="4"/>
    </row>
    <row r="917" spans="2:15" ht="14.25" hidden="1" customHeight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4"/>
      <c r="L917" s="4"/>
      <c r="M917" s="4"/>
      <c r="N917" s="4"/>
      <c r="O917" s="4"/>
    </row>
    <row r="918" spans="2:15" ht="14.25" hidden="1" customHeight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4"/>
      <c r="L918" s="4"/>
      <c r="M918" s="4"/>
      <c r="N918" s="4"/>
      <c r="O918" s="4"/>
    </row>
    <row r="919" spans="2:15" ht="14.25" hidden="1" customHeight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4"/>
      <c r="L919" s="4"/>
      <c r="M919" s="4"/>
      <c r="N919" s="4"/>
      <c r="O919" s="4"/>
    </row>
    <row r="920" spans="2:15" ht="14.25" hidden="1" customHeight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4"/>
      <c r="L920" s="4"/>
      <c r="M920" s="4"/>
      <c r="N920" s="4"/>
      <c r="O920" s="4"/>
    </row>
    <row r="921" spans="2:15" ht="14.25" hidden="1" customHeight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4"/>
      <c r="L921" s="4"/>
      <c r="M921" s="4"/>
      <c r="N921" s="4"/>
      <c r="O921" s="4"/>
    </row>
    <row r="922" spans="2:15" ht="14.25" hidden="1" customHeight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4"/>
      <c r="L922" s="4"/>
      <c r="M922" s="4"/>
      <c r="N922" s="4"/>
      <c r="O922" s="4"/>
    </row>
    <row r="923" spans="2:15" ht="14.25" hidden="1" customHeight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4"/>
      <c r="L923" s="4"/>
      <c r="M923" s="4"/>
      <c r="N923" s="4"/>
      <c r="O923" s="4"/>
    </row>
    <row r="924" spans="2:15" ht="14.25" hidden="1" customHeight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4"/>
      <c r="L924" s="4"/>
      <c r="M924" s="4"/>
      <c r="N924" s="4"/>
      <c r="O924" s="4"/>
    </row>
    <row r="925" spans="2:15" ht="14.25" hidden="1" customHeight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4"/>
      <c r="L925" s="4"/>
      <c r="M925" s="4"/>
      <c r="N925" s="4"/>
      <c r="O925" s="4"/>
    </row>
    <row r="926" spans="2:15" ht="14.25" hidden="1" customHeight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4"/>
      <c r="L926" s="4"/>
      <c r="M926" s="4"/>
      <c r="N926" s="4"/>
      <c r="O926" s="4"/>
    </row>
    <row r="927" spans="2:15" ht="14.25" hidden="1" customHeight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4"/>
      <c r="L927" s="4"/>
      <c r="M927" s="4"/>
      <c r="N927" s="4"/>
      <c r="O927" s="4"/>
    </row>
    <row r="928" spans="2:15" ht="14.25" hidden="1" customHeight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4"/>
      <c r="L928" s="4"/>
      <c r="M928" s="4"/>
      <c r="N928" s="4"/>
      <c r="O928" s="4"/>
    </row>
    <row r="929" spans="2:15" ht="14.25" hidden="1" customHeight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4"/>
      <c r="L929" s="4"/>
      <c r="M929" s="4"/>
      <c r="N929" s="4"/>
      <c r="O929" s="4"/>
    </row>
    <row r="930" spans="2:15" ht="14.25" hidden="1" customHeight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4"/>
      <c r="L930" s="4"/>
      <c r="M930" s="4"/>
      <c r="N930" s="4"/>
      <c r="O930" s="4"/>
    </row>
    <row r="931" spans="2:15" ht="14.25" hidden="1" customHeight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4"/>
      <c r="L931" s="4"/>
      <c r="M931" s="4"/>
      <c r="N931" s="4"/>
      <c r="O931" s="4"/>
    </row>
    <row r="932" spans="2:15" ht="14.25" hidden="1" customHeight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4"/>
      <c r="L932" s="4"/>
      <c r="M932" s="4"/>
      <c r="N932" s="4"/>
      <c r="O932" s="4"/>
    </row>
    <row r="933" spans="2:15" ht="14.25" hidden="1" customHeight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4"/>
      <c r="L933" s="4"/>
      <c r="M933" s="4"/>
      <c r="N933" s="4"/>
      <c r="O933" s="4"/>
    </row>
    <row r="934" spans="2:15" ht="14.25" hidden="1" customHeight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4"/>
      <c r="L934" s="4"/>
      <c r="M934" s="4"/>
      <c r="N934" s="4"/>
      <c r="O934" s="4"/>
    </row>
    <row r="935" spans="2:15" ht="14.25" hidden="1" customHeight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4"/>
      <c r="L935" s="4"/>
      <c r="M935" s="4"/>
      <c r="N935" s="4"/>
      <c r="O935" s="4"/>
    </row>
    <row r="936" spans="2:15" ht="14.25" hidden="1" customHeight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4"/>
      <c r="L936" s="4"/>
      <c r="M936" s="4"/>
      <c r="N936" s="4"/>
      <c r="O936" s="4"/>
    </row>
    <row r="937" spans="2:15" ht="14.25" hidden="1" customHeight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4"/>
      <c r="L937" s="4"/>
      <c r="M937" s="4"/>
      <c r="N937" s="4"/>
      <c r="O937" s="4"/>
    </row>
    <row r="938" spans="2:15" ht="14.25" hidden="1" customHeight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4"/>
      <c r="L938" s="4"/>
      <c r="M938" s="4"/>
      <c r="N938" s="4"/>
      <c r="O938" s="4"/>
    </row>
    <row r="939" spans="2:15" ht="14.25" hidden="1" customHeight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4"/>
      <c r="L939" s="4"/>
      <c r="M939" s="4"/>
      <c r="N939" s="4"/>
      <c r="O939" s="4"/>
    </row>
    <row r="940" spans="2:15" ht="14.25" hidden="1" customHeight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4"/>
      <c r="L940" s="4"/>
      <c r="M940" s="4"/>
      <c r="N940" s="4"/>
      <c r="O940" s="4"/>
    </row>
    <row r="941" spans="2:15" ht="14.25" hidden="1" customHeight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4"/>
      <c r="L941" s="4"/>
      <c r="M941" s="4"/>
      <c r="N941" s="4"/>
      <c r="O941" s="4"/>
    </row>
    <row r="942" spans="2:15" ht="14.25" hidden="1" customHeight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4"/>
      <c r="L942" s="4"/>
      <c r="M942" s="4"/>
      <c r="N942" s="4"/>
      <c r="O942" s="4"/>
    </row>
    <row r="943" spans="2:15" ht="14.25" hidden="1" customHeight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4"/>
      <c r="L943" s="4"/>
      <c r="M943" s="4"/>
      <c r="N943" s="4"/>
      <c r="O943" s="4"/>
    </row>
    <row r="944" spans="2:15" ht="14.25" hidden="1" customHeight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4"/>
      <c r="L944" s="4"/>
      <c r="M944" s="4"/>
      <c r="N944" s="4"/>
      <c r="O944" s="4"/>
    </row>
    <row r="945" spans="2:15" ht="14.25" hidden="1" customHeight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4"/>
      <c r="L945" s="4"/>
      <c r="M945" s="4"/>
      <c r="N945" s="4"/>
      <c r="O945" s="4"/>
    </row>
    <row r="946" spans="2:15" ht="14.25" hidden="1" customHeight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4"/>
      <c r="L946" s="4"/>
      <c r="M946" s="4"/>
      <c r="N946" s="4"/>
      <c r="O946" s="4"/>
    </row>
    <row r="947" spans="2:15" ht="14.25" hidden="1" customHeight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4"/>
      <c r="L947" s="4"/>
      <c r="M947" s="4"/>
      <c r="N947" s="4"/>
      <c r="O947" s="4"/>
    </row>
    <row r="948" spans="2:15" ht="14.25" hidden="1" customHeight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4"/>
      <c r="L948" s="4"/>
      <c r="M948" s="4"/>
      <c r="N948" s="4"/>
      <c r="O948" s="4"/>
    </row>
    <row r="949" spans="2:15" ht="14.25" hidden="1" customHeight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4"/>
      <c r="L949" s="4"/>
      <c r="M949" s="4"/>
      <c r="N949" s="4"/>
      <c r="O949" s="4"/>
    </row>
    <row r="950" spans="2:15" ht="14.25" hidden="1" customHeight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4"/>
      <c r="L950" s="4"/>
      <c r="M950" s="4"/>
      <c r="N950" s="4"/>
      <c r="O950" s="4"/>
    </row>
    <row r="951" spans="2:15" ht="14.25" hidden="1" customHeight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4"/>
      <c r="L951" s="4"/>
      <c r="M951" s="4"/>
      <c r="N951" s="4"/>
      <c r="O951" s="4"/>
    </row>
    <row r="952" spans="2:15" ht="14.25" hidden="1" customHeight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4"/>
      <c r="L952" s="4"/>
      <c r="M952" s="4"/>
      <c r="N952" s="4"/>
      <c r="O952" s="4"/>
    </row>
    <row r="953" spans="2:15" ht="14.25" hidden="1" customHeight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4"/>
      <c r="L953" s="4"/>
      <c r="M953" s="4"/>
      <c r="N953" s="4"/>
      <c r="O953" s="4"/>
    </row>
    <row r="954" spans="2:15" ht="14.25" hidden="1" customHeight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4"/>
      <c r="L954" s="4"/>
      <c r="M954" s="4"/>
      <c r="N954" s="4"/>
      <c r="O954" s="4"/>
    </row>
    <row r="955" spans="2:15" ht="14.25" hidden="1" customHeight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4"/>
      <c r="L955" s="4"/>
      <c r="M955" s="4"/>
      <c r="N955" s="4"/>
      <c r="O955" s="4"/>
    </row>
    <row r="956" spans="2:15" ht="14.25" hidden="1" customHeight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4"/>
      <c r="L956" s="4"/>
      <c r="M956" s="4"/>
      <c r="N956" s="4"/>
      <c r="O956" s="4"/>
    </row>
    <row r="957" spans="2:15" ht="14.25" hidden="1" customHeight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4"/>
      <c r="L957" s="4"/>
      <c r="M957" s="4"/>
      <c r="N957" s="4"/>
      <c r="O957" s="4"/>
    </row>
    <row r="958" spans="2:15" ht="14.25" hidden="1" customHeight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4"/>
      <c r="L958" s="4"/>
      <c r="M958" s="4"/>
      <c r="N958" s="4"/>
      <c r="O958" s="4"/>
    </row>
    <row r="959" spans="2:15" ht="14.25" hidden="1" customHeight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4"/>
      <c r="L959" s="4"/>
      <c r="M959" s="4"/>
      <c r="N959" s="4"/>
      <c r="O959" s="4"/>
    </row>
    <row r="960" spans="2:15" ht="14.25" hidden="1" customHeight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4"/>
      <c r="L960" s="4"/>
      <c r="M960" s="4"/>
      <c r="N960" s="4"/>
      <c r="O960" s="4"/>
    </row>
    <row r="961" spans="2:15" ht="14.25" hidden="1" customHeight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4"/>
      <c r="L961" s="4"/>
      <c r="M961" s="4"/>
      <c r="N961" s="4"/>
      <c r="O961" s="4"/>
    </row>
    <row r="962" spans="2:15" ht="14.25" hidden="1" customHeight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4"/>
      <c r="L962" s="4"/>
      <c r="M962" s="4"/>
      <c r="N962" s="4"/>
      <c r="O962" s="4"/>
    </row>
    <row r="963" spans="2:15" ht="14.25" hidden="1" customHeight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4"/>
      <c r="L963" s="4"/>
      <c r="M963" s="4"/>
      <c r="N963" s="4"/>
      <c r="O963" s="4"/>
    </row>
    <row r="964" spans="2:15" ht="14.25" hidden="1" customHeight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4"/>
      <c r="L964" s="4"/>
      <c r="M964" s="4"/>
      <c r="N964" s="4"/>
      <c r="O964" s="4"/>
    </row>
    <row r="965" spans="2:15" ht="14.25" hidden="1" customHeight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4"/>
      <c r="L965" s="4"/>
      <c r="M965" s="4"/>
      <c r="N965" s="4"/>
      <c r="O965" s="4"/>
    </row>
    <row r="966" spans="2:15" ht="14.25" hidden="1" customHeight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4"/>
      <c r="L966" s="4"/>
      <c r="M966" s="4"/>
      <c r="N966" s="4"/>
      <c r="O966" s="4"/>
    </row>
    <row r="967" spans="2:15" ht="14.25" hidden="1" customHeight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4"/>
      <c r="L967" s="4"/>
      <c r="M967" s="4"/>
      <c r="N967" s="4"/>
      <c r="O967" s="4"/>
    </row>
    <row r="968" spans="2:15" ht="14.25" hidden="1" customHeight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4"/>
      <c r="L968" s="4"/>
      <c r="M968" s="4"/>
      <c r="N968" s="4"/>
      <c r="O968" s="4"/>
    </row>
    <row r="969" spans="2:15" ht="14.25" hidden="1" customHeight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4"/>
      <c r="L969" s="4"/>
      <c r="M969" s="4"/>
      <c r="N969" s="4"/>
      <c r="O969" s="4"/>
    </row>
    <row r="970" spans="2:15" ht="14.25" hidden="1" customHeight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4"/>
      <c r="L970" s="4"/>
      <c r="M970" s="4"/>
      <c r="N970" s="4"/>
      <c r="O970" s="4"/>
    </row>
    <row r="971" spans="2:15" ht="14.25" hidden="1" customHeight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4"/>
      <c r="L971" s="4"/>
      <c r="M971" s="4"/>
      <c r="N971" s="4"/>
      <c r="O971" s="4"/>
    </row>
    <row r="972" spans="2:15" ht="14.25" hidden="1" customHeight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4"/>
      <c r="L972" s="4"/>
      <c r="M972" s="4"/>
      <c r="N972" s="4"/>
      <c r="O972" s="4"/>
    </row>
    <row r="973" spans="2:15" ht="14.25" hidden="1" customHeight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4"/>
      <c r="L973" s="4"/>
      <c r="M973" s="4"/>
      <c r="N973" s="4"/>
      <c r="O973" s="4"/>
    </row>
    <row r="974" spans="2:15" ht="14.25" hidden="1" customHeight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4"/>
      <c r="L974" s="4"/>
      <c r="M974" s="4"/>
      <c r="N974" s="4"/>
      <c r="O974" s="4"/>
    </row>
    <row r="975" spans="2:15" ht="14.25" hidden="1" customHeight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4"/>
      <c r="L975" s="4"/>
      <c r="M975" s="4"/>
      <c r="N975" s="4"/>
      <c r="O975" s="4"/>
    </row>
    <row r="976" spans="2:15" ht="14.25" hidden="1" customHeight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4"/>
      <c r="L976" s="4"/>
      <c r="M976" s="4"/>
      <c r="N976" s="4"/>
      <c r="O976" s="4"/>
    </row>
    <row r="977" spans="2:15" ht="14.25" hidden="1" customHeight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4"/>
      <c r="L977" s="4"/>
      <c r="M977" s="4"/>
      <c r="N977" s="4"/>
      <c r="O977" s="4"/>
    </row>
    <row r="978" spans="2:15" ht="14.25" hidden="1" customHeight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4"/>
      <c r="L978" s="4"/>
      <c r="M978" s="4"/>
      <c r="N978" s="4"/>
      <c r="O978" s="4"/>
    </row>
    <row r="979" spans="2:15" ht="14.25" hidden="1" customHeight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4"/>
      <c r="L979" s="4"/>
      <c r="M979" s="4"/>
      <c r="N979" s="4"/>
      <c r="O979" s="4"/>
    </row>
    <row r="980" spans="2:15" ht="14.25" hidden="1" customHeight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4"/>
      <c r="L980" s="4"/>
      <c r="M980" s="4"/>
      <c r="N980" s="4"/>
      <c r="O980" s="4"/>
    </row>
    <row r="981" spans="2:15" ht="14.25" hidden="1" customHeight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4"/>
      <c r="L981" s="4"/>
      <c r="M981" s="4"/>
      <c r="N981" s="4"/>
      <c r="O981" s="4"/>
    </row>
    <row r="982" spans="2:15" ht="14.25" hidden="1" customHeight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4"/>
      <c r="L982" s="4"/>
      <c r="M982" s="4"/>
      <c r="N982" s="4"/>
      <c r="O982" s="4"/>
    </row>
    <row r="983" spans="2:15" ht="14.25" hidden="1" customHeight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4"/>
      <c r="L983" s="4"/>
      <c r="M983" s="4"/>
      <c r="N983" s="4"/>
      <c r="O983" s="4"/>
    </row>
    <row r="984" spans="2:15" ht="14.25" hidden="1" customHeight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4"/>
      <c r="L984" s="4"/>
      <c r="M984" s="4"/>
      <c r="N984" s="4"/>
      <c r="O984" s="4"/>
    </row>
    <row r="985" spans="2:15" ht="14.25" hidden="1" customHeight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4"/>
      <c r="L985" s="4"/>
      <c r="M985" s="4"/>
      <c r="N985" s="4"/>
      <c r="O985" s="4"/>
    </row>
    <row r="986" spans="2:15" ht="14.25" hidden="1" customHeight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4"/>
      <c r="L986" s="4"/>
      <c r="M986" s="4"/>
      <c r="N986" s="4"/>
      <c r="O986" s="4"/>
    </row>
    <row r="987" spans="2:15" ht="14.25" hidden="1" customHeight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4"/>
      <c r="L987" s="4"/>
      <c r="M987" s="4"/>
      <c r="N987" s="4"/>
      <c r="O987" s="4"/>
    </row>
    <row r="988" spans="2:15" ht="14.25" hidden="1" customHeight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4"/>
      <c r="L988" s="4"/>
      <c r="M988" s="4"/>
      <c r="N988" s="4"/>
      <c r="O988" s="4"/>
    </row>
    <row r="989" spans="2:15" ht="14.25" hidden="1" customHeight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4"/>
      <c r="L989" s="4"/>
      <c r="M989" s="4"/>
      <c r="N989" s="4"/>
      <c r="O989" s="4"/>
    </row>
    <row r="990" spans="2:15" ht="14.25" hidden="1" customHeight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4"/>
      <c r="L990" s="4"/>
      <c r="M990" s="4"/>
      <c r="N990" s="4"/>
      <c r="O990" s="4"/>
    </row>
    <row r="991" spans="2:15" ht="14.25" hidden="1" customHeight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4"/>
      <c r="L991" s="4"/>
      <c r="M991" s="4"/>
      <c r="N991" s="4"/>
      <c r="O991" s="4"/>
    </row>
    <row r="992" spans="2:15" ht="14.25" hidden="1" customHeight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4"/>
      <c r="L992" s="4"/>
      <c r="M992" s="4"/>
      <c r="N992" s="4"/>
      <c r="O992" s="4"/>
    </row>
    <row r="993" spans="2:15" ht="14.25" hidden="1" customHeight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4"/>
      <c r="L993" s="4"/>
      <c r="M993" s="4"/>
      <c r="N993" s="4"/>
      <c r="O993" s="4"/>
    </row>
    <row r="994" spans="2:15" ht="14.25" hidden="1" customHeight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4"/>
      <c r="L994" s="4"/>
      <c r="M994" s="4"/>
      <c r="N994" s="4"/>
      <c r="O994" s="4"/>
    </row>
    <row r="995" spans="2:15" ht="14.25" hidden="1" customHeight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4"/>
      <c r="L995" s="4"/>
      <c r="M995" s="4"/>
      <c r="N995" s="4"/>
      <c r="O995" s="4"/>
    </row>
    <row r="996" spans="2:15" ht="14.25" hidden="1" customHeight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4"/>
      <c r="L996" s="4"/>
      <c r="M996" s="4"/>
      <c r="N996" s="4"/>
      <c r="O996" s="4"/>
    </row>
    <row r="997" spans="2:15" ht="14.25" hidden="1" customHeight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4"/>
      <c r="L997" s="4"/>
      <c r="M997" s="4"/>
      <c r="N997" s="4"/>
      <c r="O997" s="4"/>
    </row>
    <row r="998" spans="2:15" ht="14.25" hidden="1" customHeight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4"/>
      <c r="L998" s="4"/>
      <c r="M998" s="4"/>
      <c r="N998" s="4"/>
      <c r="O998" s="4"/>
    </row>
    <row r="999" spans="2:15" ht="14.25" hidden="1" customHeight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4"/>
      <c r="L999" s="4"/>
      <c r="M999" s="4"/>
      <c r="N999" s="4"/>
      <c r="O999" s="4"/>
    </row>
    <row r="1000" spans="2:15" ht="14.25" hidden="1" customHeight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4"/>
      <c r="L1000" s="4"/>
      <c r="M1000" s="4"/>
      <c r="N1000" s="4"/>
      <c r="O1000" s="4"/>
    </row>
    <row r="1001" spans="2:15" ht="14.25" hidden="1" customHeight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4"/>
      <c r="L1001" s="4"/>
      <c r="M1001" s="4"/>
      <c r="N1001" s="4"/>
      <c r="O1001" s="4"/>
    </row>
    <row r="1002" spans="2:15" ht="14.25" hidden="1" customHeight="1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4"/>
      <c r="L1002" s="4"/>
      <c r="M1002" s="4"/>
      <c r="N1002" s="4"/>
      <c r="O1002" s="4"/>
    </row>
    <row r="1003" spans="2:15" ht="14.25" hidden="1" customHeight="1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4"/>
      <c r="L1003" s="4"/>
      <c r="M1003" s="4"/>
      <c r="N1003" s="4"/>
      <c r="O1003" s="4"/>
    </row>
    <row r="1004" spans="2:15" ht="14.25" hidden="1" customHeight="1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4"/>
      <c r="L1004" s="4"/>
      <c r="M1004" s="4"/>
      <c r="N1004" s="4"/>
      <c r="O1004" s="4"/>
    </row>
    <row r="1005" spans="2:15" ht="14.25" hidden="1" customHeight="1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4"/>
      <c r="L1005" s="4"/>
      <c r="M1005" s="4"/>
      <c r="N1005" s="4"/>
      <c r="O1005" s="4"/>
    </row>
    <row r="1006" spans="2:15" ht="14.25" hidden="1" customHeight="1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4"/>
      <c r="L1006" s="4"/>
      <c r="M1006" s="4"/>
      <c r="N1006" s="4"/>
      <c r="O1006" s="4"/>
    </row>
    <row r="1007" spans="2:15" ht="14.25" hidden="1" customHeight="1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4"/>
      <c r="L1007" s="4"/>
      <c r="M1007" s="4"/>
      <c r="N1007" s="4"/>
      <c r="O1007" s="4"/>
    </row>
    <row r="1008" spans="2:15" ht="14.25" hidden="1" customHeight="1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4"/>
      <c r="L1008" s="4"/>
      <c r="M1008" s="4"/>
      <c r="N1008" s="4"/>
      <c r="O1008" s="4"/>
    </row>
    <row r="1009" spans="2:15" ht="14.25" hidden="1" customHeight="1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4"/>
      <c r="L1009" s="4"/>
      <c r="M1009" s="4"/>
      <c r="N1009" s="4"/>
      <c r="O1009" s="4"/>
    </row>
    <row r="1010" spans="2:15" ht="14.25" hidden="1" customHeight="1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4"/>
      <c r="L1010" s="4"/>
      <c r="M1010" s="4"/>
      <c r="N1010" s="4"/>
      <c r="O1010" s="4"/>
    </row>
    <row r="1011" spans="2:15" ht="14.25" hidden="1" customHeight="1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4"/>
      <c r="L1011" s="4"/>
      <c r="M1011" s="4"/>
      <c r="N1011" s="4"/>
      <c r="O1011" s="4"/>
    </row>
    <row r="1012" spans="2:15" ht="14.25" hidden="1" customHeight="1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4"/>
      <c r="L1012" s="4"/>
      <c r="M1012" s="4"/>
      <c r="N1012" s="4"/>
      <c r="O1012" s="4"/>
    </row>
    <row r="1013" spans="2:15" ht="14.25" hidden="1" customHeight="1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4"/>
      <c r="L1013" s="4"/>
      <c r="M1013" s="4"/>
      <c r="N1013" s="4"/>
      <c r="O1013" s="4"/>
    </row>
    <row r="1014" spans="2:15" ht="14.25" hidden="1" customHeight="1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4"/>
      <c r="L1014" s="4"/>
      <c r="M1014" s="4"/>
      <c r="N1014" s="4"/>
      <c r="O1014" s="4"/>
    </row>
    <row r="1015" spans="2:15" ht="14.25" hidden="1" customHeight="1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4"/>
      <c r="L1015" s="4"/>
      <c r="M1015" s="4"/>
      <c r="N1015" s="4"/>
      <c r="O1015" s="4"/>
    </row>
    <row r="1016" spans="2:15" ht="14.25" hidden="1" customHeight="1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4"/>
      <c r="L1016" s="4"/>
      <c r="M1016" s="4"/>
      <c r="N1016" s="4"/>
      <c r="O1016" s="4"/>
    </row>
    <row r="1017" spans="2:15" ht="14.25" hidden="1" customHeight="1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4"/>
      <c r="L1017" s="4"/>
      <c r="M1017" s="4"/>
      <c r="N1017" s="4"/>
      <c r="O1017" s="4"/>
    </row>
    <row r="1018" spans="2:15" ht="14.25" hidden="1" customHeight="1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4"/>
      <c r="L1018" s="4"/>
      <c r="M1018" s="4"/>
      <c r="N1018" s="4"/>
      <c r="O1018" s="4"/>
    </row>
    <row r="1019" spans="2:15" ht="14.25" hidden="1" customHeight="1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4"/>
      <c r="L1019" s="4"/>
      <c r="M1019" s="4"/>
      <c r="N1019" s="4"/>
      <c r="O1019" s="4"/>
    </row>
    <row r="1020" spans="2:15" ht="14.25" hidden="1" customHeight="1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4"/>
      <c r="L1020" s="4"/>
      <c r="M1020" s="4"/>
      <c r="N1020" s="4"/>
      <c r="O1020" s="4"/>
    </row>
    <row r="1021" spans="2:15" ht="14.25" hidden="1" customHeight="1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4"/>
      <c r="L1021" s="4"/>
      <c r="M1021" s="4"/>
      <c r="N1021" s="4"/>
      <c r="O1021" s="4"/>
    </row>
    <row r="1022" spans="2:15" ht="14.25" hidden="1" customHeight="1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4"/>
      <c r="L1022" s="4"/>
      <c r="M1022" s="4"/>
      <c r="N1022" s="4"/>
      <c r="O1022" s="4"/>
    </row>
    <row r="1023" spans="2:15" ht="14.25" hidden="1" customHeight="1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4"/>
      <c r="L1023" s="4"/>
      <c r="M1023" s="4"/>
      <c r="N1023" s="4"/>
      <c r="O1023" s="4"/>
    </row>
    <row r="1024" spans="2:15" ht="14.25" hidden="1" customHeight="1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4"/>
      <c r="L1024" s="4"/>
      <c r="M1024" s="4"/>
      <c r="N1024" s="4"/>
      <c r="O1024" s="4"/>
    </row>
    <row r="1025" spans="2:15" ht="14.25" hidden="1" customHeight="1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4"/>
      <c r="L1025" s="4"/>
      <c r="M1025" s="4"/>
      <c r="N1025" s="4"/>
      <c r="O1025" s="4"/>
    </row>
    <row r="1026" spans="2:15" ht="14.25" hidden="1" customHeight="1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4"/>
      <c r="L1026" s="4"/>
      <c r="M1026" s="4"/>
      <c r="N1026" s="4"/>
      <c r="O1026" s="4"/>
    </row>
    <row r="1027" spans="2:15" ht="14.25" hidden="1" customHeight="1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4"/>
      <c r="L1027" s="4"/>
      <c r="M1027" s="4"/>
      <c r="N1027" s="4"/>
      <c r="O1027" s="4"/>
    </row>
    <row r="1028" spans="2:15" ht="14.25" hidden="1" customHeight="1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4"/>
      <c r="L1028" s="4"/>
      <c r="M1028" s="4"/>
      <c r="N1028" s="4"/>
      <c r="O1028" s="4"/>
    </row>
    <row r="1029" spans="2:15" ht="14.25" hidden="1" customHeight="1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4"/>
      <c r="L1029" s="4"/>
      <c r="M1029" s="4"/>
      <c r="N1029" s="4"/>
      <c r="O1029" s="4"/>
    </row>
    <row r="1030" spans="2:15" ht="14.25" hidden="1" customHeight="1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4"/>
      <c r="L1030" s="4"/>
      <c r="M1030" s="4"/>
      <c r="N1030" s="4"/>
      <c r="O1030" s="4"/>
    </row>
    <row r="1031" spans="2:15" ht="14.25" hidden="1" customHeight="1" collapsed="1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4"/>
      <c r="L1031" s="4"/>
      <c r="M1031" s="4"/>
      <c r="N1031" s="4"/>
      <c r="O1031" s="4"/>
    </row>
    <row r="1032" spans="2:15" ht="15" hidden="1" customHeight="1" outlineLevel="1" x14ac:dyDescent="0.2"/>
    <row r="1033" spans="2:15" ht="15" hidden="1" customHeight="1" outlineLevel="1" x14ac:dyDescent="0.2"/>
    <row r="1034" spans="2:15" ht="15" hidden="1" customHeight="1" outlineLevel="1" x14ac:dyDescent="0.2"/>
    <row r="1035" spans="2:15" ht="15" hidden="1" customHeight="1" outlineLevel="1" x14ac:dyDescent="0.2"/>
    <row r="1036" spans="2:15" ht="15" hidden="1" customHeight="1" outlineLevel="1" x14ac:dyDescent="0.2"/>
    <row r="1037" spans="2:15" ht="15" hidden="1" customHeight="1" outlineLevel="1" x14ac:dyDescent="0.2"/>
    <row r="1038" spans="2:15" ht="15" hidden="1" customHeight="1" outlineLevel="1" x14ac:dyDescent="0.2"/>
    <row r="1039" spans="2:15" ht="15" customHeight="1" x14ac:dyDescent="0.2"/>
    <row r="1040" spans="2:15" ht="15" customHeight="1" x14ac:dyDescent="0.2"/>
  </sheetData>
  <sheetProtection algorithmName="SHA-512" hashValue="NrqlT+Eq3TMO3J7ISJ2ndMBCdFf8naCDQ7EwyowgDM1gig6EXjDTYgyiWGuIigw3P8gpM3UDXfuE1vjmSuTe5A==" saltValue="bofMckEOZNeBJe8szCoduQ==" spinCount="100000" sheet="1" selectLockedCells="1" selectUnlockedCells="1"/>
  <protectedRanges>
    <protectedRange sqref="G91 F9:F12 D9:D12 F88:F90 F61:I84 E19 E21 E23:E27 E40 E42:E46 F59:F60 I59:I60 F14:F15 D14:D15 C59:E83 E29:E34 E49:E54" name="Orange fields"/>
    <protectedRange sqref="F20" name="Orange fields_1"/>
    <protectedRange sqref="F41" name="Orange fields_4"/>
    <protectedRange sqref="G59:H60" name="Orange fields_5"/>
    <protectedRange sqref="F13 D13" name="Orange fields_3"/>
    <protectedRange sqref="E38:E39" name="Orange fields_1_1"/>
    <protectedRange sqref="B33:C34" name="Orange fields_3_1"/>
    <protectedRange sqref="B53:C54" name="Orange fields_3_2"/>
  </protectedRanges>
  <mergeCells count="108">
    <mergeCell ref="E15:F15"/>
    <mergeCell ref="B16:J16"/>
    <mergeCell ref="E13:F13"/>
    <mergeCell ref="E19:F19"/>
    <mergeCell ref="H19:J19"/>
    <mergeCell ref="E21:F21"/>
    <mergeCell ref="H21:J21"/>
    <mergeCell ref="E23:F23"/>
    <mergeCell ref="H23:J24"/>
    <mergeCell ref="E24:F24"/>
    <mergeCell ref="E20:F20"/>
    <mergeCell ref="E22:F22"/>
    <mergeCell ref="E10:F10"/>
    <mergeCell ref="G3:J3"/>
    <mergeCell ref="G4:J4"/>
    <mergeCell ref="G5:J5"/>
    <mergeCell ref="G6:J6"/>
    <mergeCell ref="E9:F9"/>
    <mergeCell ref="E11:F11"/>
    <mergeCell ref="E12:F12"/>
    <mergeCell ref="E14:F14"/>
    <mergeCell ref="E33:F33"/>
    <mergeCell ref="H33:J33"/>
    <mergeCell ref="E25:F25"/>
    <mergeCell ref="H25:J26"/>
    <mergeCell ref="E26:F26"/>
    <mergeCell ref="E30:F30"/>
    <mergeCell ref="H30:J30"/>
    <mergeCell ref="E27:F27"/>
    <mergeCell ref="H27:J27"/>
    <mergeCell ref="H28:J28"/>
    <mergeCell ref="E29:F29"/>
    <mergeCell ref="H29:J29"/>
    <mergeCell ref="B34:C34"/>
    <mergeCell ref="E34:F34"/>
    <mergeCell ref="H34:J34"/>
    <mergeCell ref="B35:J35"/>
    <mergeCell ref="H37:J37"/>
    <mergeCell ref="E31:F31"/>
    <mergeCell ref="H31:J31"/>
    <mergeCell ref="H48:J48"/>
    <mergeCell ref="E49:F49"/>
    <mergeCell ref="H49:J49"/>
    <mergeCell ref="E38:F38"/>
    <mergeCell ref="H38:J38"/>
    <mergeCell ref="E39:F39"/>
    <mergeCell ref="E41:F41"/>
    <mergeCell ref="E44:F44"/>
    <mergeCell ref="H44:J45"/>
    <mergeCell ref="E45:F45"/>
    <mergeCell ref="E46:F46"/>
    <mergeCell ref="H46:J46"/>
    <mergeCell ref="E40:F40"/>
    <mergeCell ref="H40:J40"/>
    <mergeCell ref="E32:F32"/>
    <mergeCell ref="H32:J32"/>
    <mergeCell ref="B33:C33"/>
    <mergeCell ref="H42:J43"/>
    <mergeCell ref="E43:F43"/>
    <mergeCell ref="C60:D60"/>
    <mergeCell ref="E50:F50"/>
    <mergeCell ref="H50:J50"/>
    <mergeCell ref="E52:F52"/>
    <mergeCell ref="H52:J52"/>
    <mergeCell ref="B53:C53"/>
    <mergeCell ref="E53:F53"/>
    <mergeCell ref="H53:J53"/>
    <mergeCell ref="B54:C54"/>
    <mergeCell ref="E54:F54"/>
    <mergeCell ref="H54:J54"/>
    <mergeCell ref="C58:D58"/>
    <mergeCell ref="C59:D59"/>
    <mergeCell ref="D104:D112"/>
    <mergeCell ref="D113:D122"/>
    <mergeCell ref="C75:D75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B86:G86"/>
    <mergeCell ref="F88:G88"/>
    <mergeCell ref="F89:G89"/>
    <mergeCell ref="B90:E90"/>
    <mergeCell ref="C83:D83"/>
    <mergeCell ref="B84:J84"/>
    <mergeCell ref="C63:D63"/>
    <mergeCell ref="C64:D64"/>
    <mergeCell ref="E42:F42"/>
    <mergeCell ref="F90:G90"/>
    <mergeCell ref="F91:J91"/>
    <mergeCell ref="E51:F51"/>
    <mergeCell ref="H51:J51"/>
    <mergeCell ref="B85:J85"/>
    <mergeCell ref="C78:D78"/>
    <mergeCell ref="C79:D79"/>
    <mergeCell ref="C80:D80"/>
    <mergeCell ref="C81:D81"/>
    <mergeCell ref="C82:D82"/>
    <mergeCell ref="C61:D61"/>
    <mergeCell ref="C62:D62"/>
    <mergeCell ref="C76:D76"/>
    <mergeCell ref="C77:D77"/>
  </mergeCells>
  <phoneticPr fontId="25" type="noConversion"/>
  <conditionalFormatting sqref="E87">
    <cfRule type="expression" dxfId="1" priority="9">
      <formula>$D$87=2</formula>
    </cfRule>
  </conditionalFormatting>
  <conditionalFormatting sqref="E13:F13">
    <cfRule type="expression" dxfId="0" priority="3">
      <formula>$E$11&lt;&gt;$Z$9</formula>
    </cfRule>
  </conditionalFormatting>
  <dataValidations count="25">
    <dataValidation type="list" allowBlank="1" showInputMessage="1" showErrorMessage="1" errorTitle="Select from dropdown" error="Please select &quot;Yes (Confirmed)&quot; or &quot;No&quot; from dropdown list." prompt="Please select Yes from the drop down menu to confirm" sqref="F90:G90" xr:uid="{67B3153E-8444-48B6-B057-FD469F883AAA}">
      <formula1>INDIRECT("Confirmation[Confirmation]")</formula1>
    </dataValidation>
    <dataValidation type="decimal" errorStyle="warning" allowBlank="1" showErrorMessage="1" errorTitle="Cargo quantity" error="Cargo quantity outside the expected range._x000a__x000a_It should be no more than the ship size entered at the top of the form, _x000a_and no more than the total quantity in the column to the left" prompt="Enter the amount of cargo onboard for this charterer, on this leg, in metric tonnes" sqref="H61:H83" xr:uid="{81EE6B4D-5880-4028-8440-B60FC2B8794A}">
      <formula1>0</formula1>
      <formula2>G61</formula2>
    </dataValidation>
    <dataValidation errorStyle="warning" operator="equal" allowBlank="1" showErrorMessage="1" errorTitle="Load port" error="If 5 character UN LOCODE is not available, just enter port name" promptTitle="Last discharge port" prompt="Please use the UN LOCODE" sqref="E21:F21" xr:uid="{EFC77354-2B46-4811-B1BF-1A1226DC445F}"/>
    <dataValidation errorStyle="warning" operator="equal" allowBlank="1" showErrorMessage="1" errorTitle="Final discharge port" error="If 5 character UN LOCODE is not available, just enter port name" promptTitle="Last discharge port" prompt="Please use the UN LOCODE" sqref="E40:F40" xr:uid="{C4899A31-0708-4BBC-9B2D-2A5C93887279}"/>
    <dataValidation type="decimal" errorStyle="warning" allowBlank="1" showInputMessage="1" showErrorMessage="1" errorTitle="Laden distance sailed" error="Please provide the sailed distance of this particular laden leg" sqref="F59:F83" xr:uid="{B356366F-33BD-494E-825A-AAADD84817D0}">
      <formula1>$N$46</formula1>
      <formula2>IF($E$46="",$O$46,$E$46)</formula2>
    </dataValidation>
    <dataValidation type="date" errorStyle="warning" allowBlank="1" showInputMessage="1" showErrorMessage="1" errorTitle="End date" error="Please provide historic date in the correct format based on your reginal settings" sqref="E25:F25 E44:F44" xr:uid="{77041E5E-49BC-47A6-BA86-77EE284DC7D4}">
      <formula1>E23</formula1>
      <formula2>O25</formula2>
    </dataValidation>
    <dataValidation type="decimal" errorStyle="warning" allowBlank="1" showInputMessage="1" showErrorMessage="1" errorTitle="Ballast distance" error="You have either entered zero or a total distance that would imply an unrealistic average speed for the vessel based on the above dates._x000a_" sqref="E27:F27" xr:uid="{4CE53384-EB81-4314-B431-E88811CAEB78}">
      <formula1>N27</formula1>
      <formula2>O27</formula2>
    </dataValidation>
    <dataValidation type="decimal" errorStyle="warning" allowBlank="1" showInputMessage="1" showErrorMessage="1" errorTitle="Laden distance" error="You have either entered zero or a total distance that would imply an unrealistic average speed for the vessel based on the above dates." sqref="E46:F46" xr:uid="{2FB74E27-6853-4FD9-AEBE-6FE1B9C2DD66}">
      <formula1>$N$46</formula1>
      <formula2>$O$46</formula2>
    </dataValidation>
    <dataValidation type="decimal" errorStyle="warning" allowBlank="1" showErrorMessage="1" errorTitle="Transported quantity" error="This number should not exeed the total capacity of the vessel" sqref="G59:G83 H59:H60" xr:uid="{47A6DCA7-1B5D-4774-8A69-CE0A1C1BFD74}">
      <formula1>0</formula1>
      <formula2>$E$12*1.05</formula2>
    </dataValidation>
    <dataValidation errorStyle="warning" operator="equal" allowBlank="1" showInputMessage="1" showErrorMessage="1" errorTitle="Port" error="Please provide the 5 character UN LOCODE. If this is not available, simply provide the port name. " sqref="C59:E83" xr:uid="{66B4B910-4D79-4FD1-B71B-65E0B2F82A2D}"/>
    <dataValidation type="time" errorStyle="warning" allowBlank="1" showInputMessage="1" showErrorMessage="1" errorTitle="Voyage end time" error="Please enter the time in the format hh:mm" sqref="E45:F45" xr:uid="{A976D9A8-7D34-437F-A79F-46455FEA8C6D}">
      <formula1>N45</formula1>
      <formula2>O45</formula2>
    </dataValidation>
    <dataValidation type="decimal" errorStyle="warning" allowBlank="1" showInputMessage="1" showErrorMessage="1" errorTitle="Fuel consumption" error="Please enter a valid number. A warning here is raised due to an unrealistic value for the given fuel type." sqref="E29:F34 E49:F54" xr:uid="{541D913A-4DA5-4ACC-AC09-D016B1345D3F}">
      <formula1>N29</formula1>
      <formula2>O29</formula2>
    </dataValidation>
    <dataValidation type="time" errorStyle="warning" allowBlank="1" showInputMessage="1" showErrorMessage="1" errorTitle="Leg end time" error="Please enter the time in the format hh:mm" sqref="E26:F26 E43:F43 E24:F24" xr:uid="{19689338-FFDD-487F-9B50-37BA06598BFC}">
      <formula1>N24</formula1>
      <formula2>O24</formula2>
    </dataValidation>
    <dataValidation type="decimal" errorStyle="warning" allowBlank="1" showInputMessage="1" showErrorMessage="1" errorTitle="Vessel size" error="Please provide the vessels maximum capacity in the unit provided on the right" sqref="E12:F12 E13" xr:uid="{C8AC36F0-D747-4B76-96C8-769067F722E9}">
      <formula1>N12</formula1>
      <formula2>O12</formula2>
    </dataValidation>
    <dataValidation type="list" errorStyle="warning" allowBlank="1" showErrorMessage="1" promptTitle="Voyage type" prompt="Ballast or laden" sqref="E14:F14" xr:uid="{F526F99B-1F4E-4634-B09E-5F05D87E5DEE}">
      <formula1>INDIRECT("VoyageType[Voyage Type]")</formula1>
    </dataValidation>
    <dataValidation type="list" errorStyle="warning" allowBlank="1" showErrorMessage="1" errorTitle="Vessel type" error="Please use &quot;other&quot; or manually specify vessel type if it is not on the list" promptTitle="Vessel type" prompt="Please select the appropriate vessel type here_x000a_" sqref="E11:F11" xr:uid="{D06386C2-E440-4130-A7EE-23FF66ACA192}">
      <formula1>INDIRECT("VesselType[Vessel Type]")</formula1>
    </dataValidation>
    <dataValidation errorStyle="warning" operator="equal" allowBlank="1" showErrorMessage="1" errorTitle="Previous discharge port" error="If 5 character UN LOCODE is not available, just enter port name" promptTitle="Last discharge port" prompt="Please use the UN LOCODE" sqref="E19:F19" xr:uid="{11369BF9-834B-4039-A4AB-0FBA606FA435}"/>
    <dataValidation errorStyle="warning" allowBlank="1" showErrorMessage="1" errorTitle="Charterer voyage ID" promptTitle="Charterer voyage ID" prompt="Please provide the voyage ID " sqref="E15:F15" xr:uid="{76E223D8-7C83-4F15-88E5-7ABD56385085}"/>
    <dataValidation allowBlank="1" showErrorMessage="1" promptTitle="Vessel name" prompt="Please input the vessel name at time of the voyage" sqref="E10:F10" xr:uid="{07DD945C-CEE3-4B25-BD5D-9145696B587E}"/>
    <dataValidation type="custom" errorStyle="warning" allowBlank="1" showErrorMessage="1" errorTitle="IMO number" error="Please ensure that the entered value is a 7 digit figure not starting with 0" promptTitle="IMO number" prompt="Please provide the 7 digit IMO number" sqref="E9:F9" xr:uid="{5D4D0DC8-F50E-43C1-8D2D-EAA673D12CD8}">
      <formula1>AND(ISNUMBER(E9),LEN(E9)=7)</formula1>
    </dataValidation>
    <dataValidation type="decimal" errorStyle="warning" allowBlank="1" showErrorMessage="1" errorTitle="Fuel consumed per leg" error="Please provide a number within a reasonable interval_x000a_" prompt="Enter the amount of cargo onboard for this charterer, on this leg, in metric tonnes" sqref="I59:I83" xr:uid="{B7876D05-B68C-4E8D-ADFA-593C3646170B}">
      <formula1>0</formula1>
      <formula2>15000</formula2>
    </dataValidation>
    <dataValidation type="date" errorStyle="warning" allowBlank="1" showInputMessage="1" showErrorMessage="1" errorTitle="End date" error="Please provide historic date in the correct format based on your reginal settings" sqref="E23:F23 E42:F42" xr:uid="{04E8BA00-373E-4880-BF74-E1FA166868AC}">
      <formula1>E19</formula1>
      <formula2>O23</formula2>
    </dataValidation>
    <dataValidation type="textLength" errorStyle="warning" allowBlank="1" showErrorMessage="1" errorTitle="UN/LOCODE" error="Please enter UN LOCODE with or without space between_x000a_country and location code (AAXXX or AA XXX)" promptTitle="Charterer voyage ID" prompt="Please provide the voyage ID " sqref="E20:F20 E22:F22 E41:F41" xr:uid="{AAA60975-E710-419C-B06A-D59BDB39192D}">
      <formula1>N20</formula1>
      <formula2>O20</formula2>
    </dataValidation>
    <dataValidation errorStyle="warning" operator="equal" allowBlank="1" showErrorMessage="1" errorTitle="First load port" error="If 5 character UN LOCODE is not available, just enter port name" promptTitle="Last discharge port" prompt="Please use the UN LOCODE" sqref="E38:F39" xr:uid="{55555075-40F0-450B-A0DC-150DAFC69404}"/>
    <dataValidation type="list" errorStyle="warning" allowBlank="1" showErrorMessage="1" error="Please select a fuel type from the list" prompt="Select the type of fuel used from the drop down list" sqref="B33:C34 B53:C54" xr:uid="{8457D33C-FB43-46AB-95C9-66FD3975CC0C}">
      <formula1>$X$6:$X$10</formula1>
    </dataValidation>
  </dataValidations>
  <hyperlinks>
    <hyperlink ref="G5" r:id="rId1" xr:uid="{26B7A460-E530-4389-B718-181EFCDB5FD5}"/>
  </hyperlinks>
  <printOptions horizontalCentered="1" verticalCentered="1"/>
  <pageMargins left="0.23622047244094491" right="0.23622047244094491" top="7.874015748031496E-2" bottom="7.874015748031496E-2" header="0" footer="0"/>
  <pageSetup scale="61" orientation="portrait" r:id="rId2"/>
  <ignoredErrors>
    <ignoredError sqref="D12" formula="1"/>
  </ignoredErrors>
  <drawing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3B5104E-E949-44FE-A5C4-127909773AB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3Symbols2" iconId="1"/>
              <x14:cfIcon iconSet="3Symbols2" iconId="2"/>
            </x14:iconSet>
          </x14:cfRule>
          <xm:sqref>C57 E57:I57</xm:sqref>
        </x14:conditionalFormatting>
        <x14:conditionalFormatting xmlns:xm="http://schemas.microsoft.com/office/excel/2006/main">
          <x14:cfRule type="iconSet" priority="13" id="{407B1219-7050-4DEE-AA95-A3BD747A41D4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D87 D38 D5:D6 D9:D12 D14 D40 D42:D46 N59:N83 P59:S83</xm:sqref>
        </x14:conditionalFormatting>
        <x14:conditionalFormatting xmlns:xm="http://schemas.microsoft.com/office/excel/2006/main">
          <x14:cfRule type="iconSet" priority="4" id="{DC5B781B-209B-4F27-8579-64CB7BE86011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2" id="{82F12D00-50BE-4589-8582-4BE9809D72B4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D19:D21 D23:D27</xm:sqref>
        </x14:conditionalFormatting>
        <x14:conditionalFormatting xmlns:xm="http://schemas.microsoft.com/office/excel/2006/main">
          <x14:cfRule type="iconSet" priority="1" id="{8BB853FF-A1C8-4AA2-B3FC-EDBEAAF6C7E0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6" id="{8810F314-A165-44F2-8990-4F44F2D88407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D39</xm:sqref>
        </x14:conditionalFormatting>
        <x14:conditionalFormatting xmlns:xm="http://schemas.microsoft.com/office/excel/2006/main">
          <x14:cfRule type="iconSet" priority="5" id="{422F25FA-B31E-4048-A120-76EDD7A5D5E0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1"/>
              <x14:cfIcon iconSet="3Symbols2" iconId="1"/>
              <x14:cfIcon iconSet="3Symbols2" iconId="2"/>
            </x14:iconSet>
          </x14:cfRule>
          <xm:sqref>D41</xm:sqref>
        </x14:conditionalFormatting>
        <x14:conditionalFormatting xmlns:xm="http://schemas.microsoft.com/office/excel/2006/main">
          <x14:cfRule type="iconSet" priority="11" id="{B8A965A5-2EDC-4986-BAE1-3CA2A1F0983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E28</xm:sqref>
        </x14:conditionalFormatting>
        <x14:conditionalFormatting xmlns:xm="http://schemas.microsoft.com/office/excel/2006/main">
          <x14:cfRule type="iconSet" priority="10" id="{CF148F57-5F3D-4132-9F54-33D94CC8EB6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ArrowsGray" iconId="0"/>
              <x14:cfIcon iconSet="NoIcons" iconId="0"/>
              <x14:cfIcon iconSet="NoIcons" iconId="0"/>
            </x14:iconSet>
          </x14:cfRule>
          <xm:sqref>E48</xm:sqref>
        </x14:conditionalFormatting>
        <x14:conditionalFormatting xmlns:xm="http://schemas.microsoft.com/office/excel/2006/main">
          <x14:cfRule type="iconSet" priority="74" id="{C1BF944B-9DEC-4573-977F-E12DD1EA6759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D49:D54 D29:D34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D9DD-5C7E-40CB-B13E-616D8844DB0E}">
  <sheetPr>
    <tabColor theme="2" tint="-0.14999847407452621"/>
  </sheetPr>
  <dimension ref="A1:AV2"/>
  <sheetViews>
    <sheetView topLeftCell="AF1" zoomScaleNormal="100" workbookViewId="0">
      <selection activeCell="AF1" sqref="AF1:AF1048576"/>
    </sheetView>
  </sheetViews>
  <sheetFormatPr defaultRowHeight="14.25" x14ac:dyDescent="0.2"/>
  <cols>
    <col min="1" max="1" width="9.375" customWidth="1"/>
    <col min="2" max="2" width="7.625" customWidth="1"/>
    <col min="3" max="3" width="7.75" customWidth="1"/>
    <col min="4" max="4" width="9.25" customWidth="1"/>
    <col min="5" max="5" width="8.25" customWidth="1"/>
    <col min="6" max="6" width="9.25" customWidth="1"/>
    <col min="7" max="7" width="17.625" customWidth="1"/>
    <col min="8" max="8" width="17.125" customWidth="1"/>
    <col min="9" max="9" width="10.5" customWidth="1"/>
    <col min="10" max="10" width="9" customWidth="1"/>
    <col min="11" max="11" width="10.5" customWidth="1"/>
    <col min="12" max="12" width="9" customWidth="1"/>
    <col min="13" max="13" width="13.625" customWidth="1"/>
    <col min="14" max="14" width="8.25" customWidth="1"/>
    <col min="15" max="15" width="9.75" customWidth="1"/>
    <col min="16" max="16" width="8.25" customWidth="1"/>
    <col min="17" max="17" width="8.75" customWidth="1"/>
    <col min="18" max="19" width="12.625" customWidth="1"/>
    <col min="20" max="21" width="11.75" customWidth="1"/>
    <col min="22" max="22" width="10.875" customWidth="1"/>
    <col min="23" max="23" width="13" customWidth="1"/>
    <col min="24" max="24" width="13.75" customWidth="1"/>
    <col min="25" max="25" width="17.25" customWidth="1"/>
    <col min="26" max="28" width="10.5" customWidth="1"/>
    <col min="29" max="29" width="8.75" customWidth="1"/>
    <col min="30" max="30" width="15.25" customWidth="1"/>
    <col min="31" max="31" width="8.25" customWidth="1"/>
    <col min="32" max="32" width="10.125" customWidth="1"/>
    <col min="33" max="33" width="8.25" customWidth="1"/>
    <col min="34" max="34" width="8.75" customWidth="1"/>
    <col min="35" max="36" width="12.625" customWidth="1"/>
    <col min="37" max="38" width="11.75" customWidth="1"/>
    <col min="39" max="39" width="14.75" customWidth="1"/>
    <col min="40" max="40" width="11.5" customWidth="1"/>
    <col min="41" max="41" width="11.75" customWidth="1"/>
    <col min="42" max="42" width="14.875" customWidth="1"/>
    <col min="43" max="43" width="13.375" customWidth="1"/>
    <col min="44" max="44" width="15" customWidth="1"/>
    <col min="45" max="45" width="9.875" customWidth="1"/>
    <col min="46" max="46" width="14.375" customWidth="1"/>
    <col min="47" max="48" width="11.25" customWidth="1"/>
  </cols>
  <sheetData>
    <row r="1" spans="1:48" ht="30.6" customHeight="1" x14ac:dyDescent="0.2">
      <c r="A1" s="182" t="s">
        <v>52</v>
      </c>
      <c r="B1" s="182" t="s">
        <v>54</v>
      </c>
      <c r="C1" s="182" t="s">
        <v>53</v>
      </c>
      <c r="D1" s="182" t="s">
        <v>19</v>
      </c>
      <c r="E1" s="182" t="s">
        <v>55</v>
      </c>
      <c r="F1" s="182" t="s">
        <v>56</v>
      </c>
      <c r="G1" s="182" t="s">
        <v>188</v>
      </c>
      <c r="H1" s="182" t="s">
        <v>189</v>
      </c>
      <c r="I1" s="182" t="s">
        <v>73</v>
      </c>
      <c r="J1" s="182" t="s">
        <v>74</v>
      </c>
      <c r="K1" s="182" t="s">
        <v>75</v>
      </c>
      <c r="L1" s="182" t="s">
        <v>153</v>
      </c>
      <c r="M1" s="182" t="s">
        <v>145</v>
      </c>
      <c r="N1" s="182" t="s">
        <v>202</v>
      </c>
      <c r="O1" s="182" t="s">
        <v>147</v>
      </c>
      <c r="P1" s="182" t="s">
        <v>146</v>
      </c>
      <c r="Q1" s="182" t="s">
        <v>148</v>
      </c>
      <c r="R1" s="182" t="s">
        <v>149</v>
      </c>
      <c r="S1" s="182" t="s">
        <v>150</v>
      </c>
      <c r="T1" s="182" t="s">
        <v>151</v>
      </c>
      <c r="U1" s="182" t="s">
        <v>152</v>
      </c>
      <c r="V1" s="182" t="s">
        <v>184</v>
      </c>
      <c r="W1" s="182" t="s">
        <v>185</v>
      </c>
      <c r="X1" s="182" t="s">
        <v>186</v>
      </c>
      <c r="Y1" s="182" t="s">
        <v>187</v>
      </c>
      <c r="Z1" s="182" t="s">
        <v>155</v>
      </c>
      <c r="AA1" s="182" t="s">
        <v>156</v>
      </c>
      <c r="AB1" s="182" t="s">
        <v>157</v>
      </c>
      <c r="AC1" s="182" t="s">
        <v>158</v>
      </c>
      <c r="AD1" s="182" t="s">
        <v>71</v>
      </c>
      <c r="AE1" s="182" t="s">
        <v>203</v>
      </c>
      <c r="AF1" s="182" t="s">
        <v>161</v>
      </c>
      <c r="AG1" s="182" t="s">
        <v>160</v>
      </c>
      <c r="AH1" s="182" t="s">
        <v>162</v>
      </c>
      <c r="AI1" s="182" t="s">
        <v>163</v>
      </c>
      <c r="AJ1" s="182" t="s">
        <v>164</v>
      </c>
      <c r="AK1" s="182" t="s">
        <v>165</v>
      </c>
      <c r="AL1" s="182" t="s">
        <v>166</v>
      </c>
      <c r="AM1" s="194" t="s">
        <v>248</v>
      </c>
      <c r="AN1" s="194" t="s">
        <v>249</v>
      </c>
      <c r="AO1" s="194" t="s">
        <v>250</v>
      </c>
      <c r="AP1" s="194" t="s">
        <v>251</v>
      </c>
      <c r="AQ1" s="182" t="s">
        <v>97</v>
      </c>
      <c r="AR1" s="182" t="s">
        <v>168</v>
      </c>
      <c r="AS1" s="182" t="s">
        <v>167</v>
      </c>
      <c r="AT1" s="182" t="s">
        <v>37</v>
      </c>
      <c r="AU1" s="194" t="s">
        <v>171</v>
      </c>
      <c r="AV1" s="194" t="s">
        <v>172</v>
      </c>
    </row>
    <row r="2" spans="1:48" x14ac:dyDescent="0.2">
      <c r="A2" t="str">
        <f>IF(ISBLANK('Input form'!$E$9),"",'Input form'!$E$9)</f>
        <v/>
      </c>
      <c r="B2" t="str">
        <f>'Input form'!$E$10&amp;""</f>
        <v/>
      </c>
      <c r="C2" t="str">
        <f>'Input form'!$E$11&amp;""</f>
        <v>Chemical tanker</v>
      </c>
      <c r="D2" t="str">
        <f>IF(ISBLANK('Input form'!$E$12),"",'Input form'!$E$12)</f>
        <v/>
      </c>
      <c r="E2" t="str">
        <f>'Input form'!$E$14&amp;""</f>
        <v/>
      </c>
      <c r="F2" t="str">
        <f>'Input form'!$E$15&amp;""</f>
        <v/>
      </c>
      <c r="G2" t="str">
        <f>'Input form'!$E$19&amp;""</f>
        <v/>
      </c>
      <c r="H2" t="str">
        <f>'Input form'!$E$20&amp;""</f>
        <v/>
      </c>
      <c r="I2" s="191" t="str">
        <f>IF(ISBLANK('Input form'!$E$23),"",'Input form'!$E$23)</f>
        <v/>
      </c>
      <c r="J2" s="192" t="str">
        <f>IF(ISBLANK('Input form'!$E$24),"",'Input form'!$E$24)</f>
        <v/>
      </c>
      <c r="K2" s="191" t="str">
        <f>IF(ISBLANK('Input form'!$E$25),"",'Input form'!$E$25)</f>
        <v/>
      </c>
      <c r="L2" s="192" t="str">
        <f>IF(ISBLANK('Input form'!$E$26),"",'Input form'!$E$26)</f>
        <v/>
      </c>
      <c r="M2" t="str">
        <f>IF(ISBLANK('Input form'!$E$27),"",'Input form'!$E$27)</f>
        <v/>
      </c>
      <c r="N2" t="str">
        <f>IF(ISBLANK('Input form'!$E$29),"",'Input form'!$E$29)</f>
        <v/>
      </c>
      <c r="O2" t="str">
        <f>IF(ISBLANK('Input form'!$E$31),"",'Input form'!$E$31)</f>
        <v/>
      </c>
      <c r="P2" t="str">
        <f>IF(ISBLANK('Input form'!$E$30),"",'Input form'!$E$30)</f>
        <v/>
      </c>
      <c r="Q2" t="str">
        <f>IF(ISBLANK('Input form'!$E$32),"",'Input form'!$E$32)</f>
        <v/>
      </c>
      <c r="R2" t="str">
        <f>'Input form'!$B$33&amp;""</f>
        <v>Other (select type)</v>
      </c>
      <c r="S2" t="str">
        <f>IF(ISBLANK('Input form'!$E$33),"",'Input form'!$E$33)</f>
        <v/>
      </c>
      <c r="T2" t="str">
        <f>'Input form'!$B$34&amp;""</f>
        <v>Other (select type)</v>
      </c>
      <c r="U2" t="str">
        <f>IF(ISBLANK('Input form'!$E$34),"",'Input form'!$E$34)</f>
        <v/>
      </c>
      <c r="V2" t="str">
        <f>'Input form'!$E$38&amp;""</f>
        <v/>
      </c>
      <c r="W2" t="str">
        <f>'Input form'!$E$39&amp;""</f>
        <v/>
      </c>
      <c r="X2" t="str">
        <f>'Input form'!$E$40&amp;""</f>
        <v/>
      </c>
      <c r="Y2" t="str">
        <f>'Input form'!$E$41&amp;""</f>
        <v/>
      </c>
      <c r="Z2" s="191" t="str">
        <f>IF(ISBLANK('Input form'!$E$42),"",'Input form'!$E$42)</f>
        <v/>
      </c>
      <c r="AA2" s="192" t="str">
        <f>IF(ISBLANK('Input form'!$E$43),"",'Input form'!$E$43)</f>
        <v/>
      </c>
      <c r="AB2" s="191" t="str">
        <f>IF(ISBLANK('Input form'!$E$44),"",'Input form'!$E$44)</f>
        <v/>
      </c>
      <c r="AC2" s="192" t="str">
        <f>IF(ISBLANK('Input form'!$E$45),"",'Input form'!$E$45)</f>
        <v/>
      </c>
      <c r="AD2" t="str">
        <f>IF(ISBLANK('Input form'!$E$46),"",'Input form'!$E$46)</f>
        <v/>
      </c>
      <c r="AE2" t="str">
        <f>IF(ISBLANK('Input form'!$E$49),"",'Input form'!$E$49)</f>
        <v/>
      </c>
      <c r="AF2" t="str">
        <f>IF(ISBLANK('Input form'!$E$51),"",'Input form'!$E$51)</f>
        <v/>
      </c>
      <c r="AG2" t="str">
        <f>IF(ISBLANK('Input form'!$E$50),"",'Input form'!$E$50)</f>
        <v/>
      </c>
      <c r="AH2" t="str">
        <f>IF(ISBLANK('Input form'!$E$52),"",'Input form'!$E$52)</f>
        <v/>
      </c>
      <c r="AI2" t="str">
        <f>'Input form'!$B$53&amp;""</f>
        <v>Other (select type)</v>
      </c>
      <c r="AJ2" t="str">
        <f>IF(ISBLANK('Input form'!$E$53),"",'Input form'!$E$53)</f>
        <v/>
      </c>
      <c r="AK2" t="str">
        <f>'Input form'!$B$54&amp;""</f>
        <v>Other (select type)</v>
      </c>
      <c r="AL2" t="str">
        <f>IF(ISBLANK('Input form'!$E$54),"",'Input form'!$E$54)</f>
        <v/>
      </c>
      <c r="AM2" s="193">
        <f>IF(ISBLANK('Input form'!$E$94),"",'Input form'!$E$94)</f>
        <v>0</v>
      </c>
      <c r="AN2" s="193">
        <f>IF(ISBLANK('Input form'!$E$95),"",'Input form'!$E$95)</f>
        <v>0</v>
      </c>
      <c r="AO2" s="193">
        <f>IF(ISBLANK('Input form'!$E$96),"",'Input form'!$E$96)</f>
        <v>0</v>
      </c>
      <c r="AP2" s="193" t="str">
        <f>IF(ISBLANK('Input form'!$E$97),"",'Input form'!$E$97)</f>
        <v/>
      </c>
      <c r="AQ2" s="193">
        <f>IF(ISBLANK('Input form'!$E$98),"",'Input form'!$E$98)</f>
        <v>0</v>
      </c>
      <c r="AR2" s="193">
        <f>IF(ISBLANK('Input form'!$E$99),"",'Input form'!$E$99)</f>
        <v>0</v>
      </c>
      <c r="AS2" t="str">
        <f>'Input form'!$F$88&amp;""</f>
        <v/>
      </c>
      <c r="AT2" t="str">
        <f>'Input form'!$F$89&amp;""</f>
        <v/>
      </c>
      <c r="AU2" t="str">
        <f>'Input form'!$F$90&amp;""</f>
        <v/>
      </c>
      <c r="AV2" t="str">
        <f>'Input form'!$F$91&amp;""</f>
        <v/>
      </c>
    </row>
  </sheetData>
  <sheetProtection algorithmName="SHA-512" hashValue="+nj+S/FO/epN8TsBfvo3wQtuESEH1Ah7kL0qG2kh2d0Yrfqk4UZNO05zBqRytLfFlTa53HELqcEDgbczWdz/0A==" saltValue="oDkhtaHY+/hAJ7edbGovP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808e35-644e-4013-b324-7a0b9c71a75d">
      <UserInfo>
        <DisplayName>Martin Prokosch</DisplayName>
        <AccountId>11</AccountId>
        <AccountType/>
      </UserInfo>
    </SharedWithUsers>
    <TaxCatchAll xmlns="db808e35-644e-4013-b324-7a0b9c71a75d" xsi:nil="true"/>
    <lcf76f155ced4ddcb4097134ff3c332f xmlns="ac53ce09-0a66-4461-a417-4c6b9320bf8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2C844E6F02B418B4FBE25422BC449" ma:contentTypeVersion="18" ma:contentTypeDescription="Create a new document." ma:contentTypeScope="" ma:versionID="ccb1e0a144fbbb07174e6c0b8a1ce4f9">
  <xsd:schema xmlns:xsd="http://www.w3.org/2001/XMLSchema" xmlns:xs="http://www.w3.org/2001/XMLSchema" xmlns:p="http://schemas.microsoft.com/office/2006/metadata/properties" xmlns:ns2="ac53ce09-0a66-4461-a417-4c6b9320bf82" xmlns:ns3="db808e35-644e-4013-b324-7a0b9c71a75d" targetNamespace="http://schemas.microsoft.com/office/2006/metadata/properties" ma:root="true" ma:fieldsID="cacb373ad4384cc59582c24624e07eba" ns2:_="" ns3:_="">
    <xsd:import namespace="ac53ce09-0a66-4461-a417-4c6b9320bf82"/>
    <xsd:import namespace="db808e35-644e-4013-b324-7a0b9c71a7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ce09-0a66-4461-a417-4c6b9320b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b7aae3-5851-4871-95bc-11ff76dd1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08e35-644e-4013-b324-7a0b9c71a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e44f3b-1a09-4187-9ad4-7b848897f19d}" ma:internalName="TaxCatchAll" ma:showField="CatchAllData" ma:web="db808e35-644e-4013-b324-7a0b9c71a7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M c D A A B Q S w M E F A A C A A g A 0 I F v W L 3 O i u y l A A A A 9 g A A A B I A H A B D b 2 5 m a W c v U G F j a 2 F n Z S 5 4 b W w g o h g A K K A U A A A A A A A A A A A A A A A A A A A A A A A A A A A A h Y + x D o I w F E V / h X S n L X X A k E d J d H C R x M T E u D Z Y o R E e h h b L v z n 4 S f 6 C G E X d H O + 5 Z 7 j 3 f r 1 B N j R 1 c N G d N S 2 m J K K c B B q L 9 m C w T E n v j u G c Z B I 2 q j i p U g e j j D Y Z 7 C E l l X P n h D H v P f U z 2 n Y l E 5 x H b J + v t 0 W l G 0 U + s v k v h w a t U 1 h o I m H 3 G i M F j U R M R R x T D m y C k B v 8 C m L c + 2 x / I C z 7 2 v W d l h r D 1 Q L Y F I G 9 P 8 g H U E s D B B Q A A g A I A N C B b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g W 9 Y v d h 9 8 8 A A A A A n A Q A A E w A c A E Z v c m 1 1 b G F z L 1 N l Y 3 R p b 2 4 x L m 0 g o h g A K K A U A A A A A A A A A A A A A A A A A A A A A A A A A A A A f Y 5 P C 4 J A E M X v g t 9 h s Y u C C N F R u i R 1 C g 8 l d A g P q 0 0 Z 7 e 7 E 7 t g f x O / e 6 l J B h + Y y M O + 9 3 z w D N Z 1 R s a 3 b 0 9 T 3 f M 8 0 X M O B r V o Q x f M K b M 4 E k O 8 x O 1 t s d T 1 c l o 8 a R J K 1 W o O i H e p L h X g J o 2 6 f c w n z 4 J 0 N y n 6 f o S J r K m O H m A R Z w 9 X J P h g N l l X w S k B S a K 7 M E b X M U L R S D a I J 3 b + 4 6 0 a i S 8 S M h l Y E D + r 7 6 E P d g M S b p S 6 Q C C X b 4 N 1 8 4 U 5 c c 0 N 5 + F M g n k W + d 1 b / M O k L U E s B A i 0 A F A A C A A g A 0 I F v W L 3 O i u y l A A A A 9 g A A A B I A A A A A A A A A A A A A A A A A A A A A A E N v b m Z p Z y 9 Q Y W N r Y W d l L n h t b F B L A Q I t A B Q A A g A I A N C B b 1 g P y u m r p A A A A O k A A A A T A A A A A A A A A A A A A A A A A P E A A A B b Q 2 9 u d G V u d F 9 U e X B l c 1 0 u e G 1 s U E s B A i 0 A F A A C A A g A 0 I F v W L 3 Y f f P A A A A A J w E A A B M A A A A A A A A A A A A A A A A A 4 g E A A E Z v c m 1 1 b G F z L 1 N l Y 3 R p b 2 4 x L m 1 Q S w U G A A A A A A M A A w D C A A A A 7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g A A A A A A A C M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x U e X B l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G Q x M W Q y Z D E t N j h m O C 0 0 Y 2 Y y L T g z M G M t M z Y 3 M j A 0 Y m M x N W U 2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E 1 V D E 2 O j E 0 O j A 1 L j g 1 O D c w M z N a I i A v P j x F b n R y e S B U e X B l P S J G a W x s Q 2 9 s d W 1 u V H l w Z X M i I F Z h b H V l P S J z Q m c 9 P S I g L z 4 8 R W 5 0 c n k g V H l w Z T 0 i R m l s b E N v b H V t b k 5 h b W V z I i B W Y W x 1 Z T 0 i c 1 s m c X V v d D t G d W V s I F R 5 c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V s V H l w Z S 9 B d X R v U m V t b 3 Z l Z E N v b H V t b n M x L n t G d W V s I F R 5 c G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n V l b F R 5 c G U v Q X V 0 b 1 J l b W 9 2 Z W R D b 2 x 1 b W 5 z M S 5 7 R n V l b C B U e X B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d W V s V H l w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V s V H l w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x U e X B l L 1 J l b W 9 2 Z W Q l M j B C b 3 R 0 b 2 0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v F B l i M 3 e 9 N t s 4 F P m 3 z V r I A A A A A A g A A A A A A E G Y A A A A B A A A g A A A A c S j x g 4 e E J Y n J A 9 H l Q d V F T o O L 5 P s L B o a D B P Z T 1 0 5 K 9 7 s A A A A A D o A A A A A C A A A g A A A A c C p 7 s p N L I 6 c b R L c O i z c N H S M u + r K x d t k J q 2 Y I u S 4 Q i a d Q A A A A O T M v d Y w G Z o D l v c I L a S N X G Q v 7 B o R U o s n A b 2 K Z e V J f X g R c 5 S i L 6 J m X L p L P r c v n x P M F X / v + u g f a V a o T d 2 T S + f G Z q t O P a x 3 N L 6 W t / t d z 8 J d L 7 Q h A A A A A R 6 X h f m 0 P h H w H m M 9 R z G z j 3 2 z Z R v / 0 R d H L F D y u u q + O K 7 a q O d E + q N l v h x A M g J t j 9 L a P 9 H a g z r 3 H 5 e y X y S x d K 8 x W T A = = < / D a t a M a s h u p > 
</file>

<file path=customXml/itemProps1.xml><?xml version="1.0" encoding="utf-8"?>
<ds:datastoreItem xmlns:ds="http://schemas.openxmlformats.org/officeDocument/2006/customXml" ds:itemID="{3416AEDE-E7B3-4754-BACB-0664D487204A}">
  <ds:schemaRefs>
    <ds:schemaRef ds:uri="http://purl.org/dc/dcmitype/"/>
    <ds:schemaRef ds:uri="http://schemas.microsoft.com/office/2006/documentManagement/types"/>
    <ds:schemaRef ds:uri="f157e2ab-6a4e-4395-95a5-936df2e13564"/>
    <ds:schemaRef ds:uri="http://purl.org/dc/elements/1.1/"/>
    <ds:schemaRef ds:uri="http://www.w3.org/XML/1998/namespace"/>
    <ds:schemaRef ds:uri="http://schemas.openxmlformats.org/package/2006/metadata/core-properties"/>
    <ds:schemaRef ds:uri="5ef79476-2b6f-4056-989f-81c3e2cec953"/>
    <ds:schemaRef ds:uri="http://schemas.microsoft.com/office/infopath/2007/PartnerControls"/>
    <ds:schemaRef ds:uri="http://schemas.microsoft.com/office/2006/metadata/properties"/>
    <ds:schemaRef ds:uri="http://purl.org/dc/terms/"/>
    <ds:schemaRef ds:uri="f387e8ac-08d1-4486-aed0-bedb7d2cd331"/>
    <ds:schemaRef ds:uri="db808e35-644e-4013-b324-7a0b9c71a75d"/>
    <ds:schemaRef ds:uri="ac53ce09-0a66-4461-a417-4c6b9320bf82"/>
  </ds:schemaRefs>
</ds:datastoreItem>
</file>

<file path=customXml/itemProps2.xml><?xml version="1.0" encoding="utf-8"?>
<ds:datastoreItem xmlns:ds="http://schemas.openxmlformats.org/officeDocument/2006/customXml" ds:itemID="{8256B30B-042B-4553-A7A9-3F53CFD60F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7AC43-DADF-4F85-B5CF-D0A80DD25215}"/>
</file>

<file path=customXml/itemProps4.xml><?xml version="1.0" encoding="utf-8"?>
<ds:datastoreItem xmlns:ds="http://schemas.openxmlformats.org/officeDocument/2006/customXml" ds:itemID="{DE14B866-968E-42BE-BF6B-537D602DC0BC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38a1c210-6de6-4233-98b2-c4192613b373}" enabled="0" method="" siteId="{38a1c210-6de6-4233-98b2-c4192613b37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 form</vt:lpstr>
      <vt:lpstr>Example - Single charterer</vt:lpstr>
      <vt:lpstr>Example - Parceling</vt:lpstr>
      <vt:lpstr>Output</vt:lpstr>
      <vt:lpstr>'Example - Parceling'!Print_Area</vt:lpstr>
      <vt:lpstr>'Example - Single charterer'!Print_Area</vt:lpstr>
      <vt:lpstr>'Input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Chris</dc:creator>
  <cp:lastModifiedBy>Alan Lewis</cp:lastModifiedBy>
  <cp:lastPrinted>2021-11-22T15:20:44Z</cp:lastPrinted>
  <dcterms:created xsi:type="dcterms:W3CDTF">2020-12-10T09:39:22Z</dcterms:created>
  <dcterms:modified xsi:type="dcterms:W3CDTF">2024-03-15T16:41:35Z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0x0101002B3577E0F4BC264B8EA89704EAAE7EF4</vt:lpwstr>
  </property>
  <property fmtid="{D5CDD505-2E9C-101B-9397-08002B2CF9AE}" pid="3" name="MediaServiceImageTags">
    <vt:lpwstr/>
  </property>
</Properties>
</file>